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2760" yWindow="32760" windowWidth="28800" windowHeight="14100" tabRatio="786" activeTab="0"/>
  </bookViews>
  <sheets>
    <sheet name="Anvisningar och villkor" sheetId="1" r:id="rId1"/>
    <sheet name="Osäkerhet_Summa" sheetId="2" r:id="rId2"/>
    <sheet name="Osäkerhet_Produkt" sheetId="3" r:id="rId3"/>
    <sheet name="EUwideConstants" sheetId="4" state="hidden" r:id="rId4"/>
    <sheet name="MSParameters" sheetId="5" state="hidden" r:id="rId5"/>
    <sheet name="Translations" sheetId="6" state="hidden" r:id="rId6"/>
    <sheet name="VersionDocumentation" sheetId="7" state="hidden" r:id="rId7"/>
  </sheets>
  <definedNames>
    <definedName name="_xlnm._FilterDatabase" localSheetId="5" hidden="1">'Translations'!$A$1:$C$1</definedName>
    <definedName name="_xlfn.T.INV" hidden="1">#NAME?</definedName>
    <definedName name="_xlfn.T.INV.2T" hidden="1">#NAME?</definedName>
    <definedName name="CNTR_TrueFalse">'Osäkerhet_Summa'!$W$5:$W$5</definedName>
    <definedName name="EUconst_ConfidenceLevel">'EUwideConstants'!$B$17:$B$18</definedName>
    <definedName name="EUconst_CorrelationFactor">'EUwideConstants'!$B$27:$B$28</definedName>
    <definedName name="EUconst_CorrelationType">'EUwideConstants'!$A$27:$A$28</definedName>
    <definedName name="EUconst_DistributionCorrection">'EUwideConstants'!$B$21:$B$24</definedName>
    <definedName name="EUconst_DistributionType">'EUwideConstants'!$A$21:$A$24</definedName>
    <definedName name="EUconst_ERR_Inconsistent">'EUwideConstants'!$B$14</definedName>
    <definedName name="EUconst_InService">'EUwideConstants'!$A$31:$A$32</definedName>
    <definedName name="EUconst_UncertaintyThresholds">'EUwideConstants'!$A$5:$A$12</definedName>
    <definedName name="EUconst_UncertaintyType">'EUwideConstants'!$A$17:$A$18</definedName>
    <definedName name="JUMP_b_Guidelines_Top">'Anvisningar och villkor'!$A$5</definedName>
    <definedName name="Product_Top">'Osäkerhet_Produkt'!$C$6</definedName>
    <definedName name="Sum_Top">'Osäkerhet_Summa'!$C$6</definedName>
    <definedName name="_xlnm.Print_Area" localSheetId="0">'Anvisningar och villkor'!$A$4:$L$53</definedName>
    <definedName name="_xlnm.Print_Area" localSheetId="2">'Osäkerhet_Produkt'!$B$5:$O$49</definedName>
    <definedName name="_xlnm.Print_Area" localSheetId="1">'Osäkerhet_Summa'!$B$5:$O$673</definedName>
    <definedName name="_xlnm.Print_Area" localSheetId="6">'VersionDocumentation'!$A$1:$E$92</definedName>
  </definedNames>
  <calcPr fullCalcOnLoad="1"/>
</workbook>
</file>

<file path=xl/sharedStrings.xml><?xml version="1.0" encoding="utf-8"?>
<sst xmlns="http://schemas.openxmlformats.org/spreadsheetml/2006/main" count="994" uniqueCount="326">
  <si>
    <t xml:space="preserve">http://eur-lex.europa.eu/en/index.htm </t>
  </si>
  <si>
    <t>http://ec.europa.eu/clima/policies/ets/index_en.htm</t>
  </si>
  <si>
    <t>LT</t>
  </si>
  <si>
    <t>LU</t>
  </si>
  <si>
    <t>MT</t>
  </si>
  <si>
    <t>NL</t>
  </si>
  <si>
    <t>PL</t>
  </si>
  <si>
    <t>PT</t>
  </si>
  <si>
    <t>RO</t>
  </si>
  <si>
    <t>SK</t>
  </si>
  <si>
    <t>SI</t>
  </si>
  <si>
    <t>ES</t>
  </si>
  <si>
    <t>SE</t>
  </si>
  <si>
    <t>UK</t>
  </si>
  <si>
    <t>NO</t>
  </si>
  <si>
    <t>ausblenden</t>
  </si>
  <si>
    <t>HR</t>
  </si>
  <si>
    <t>LI</t>
  </si>
  <si>
    <t>hr</t>
  </si>
  <si>
    <t>no</t>
  </si>
  <si>
    <t>nl</t>
  </si>
  <si>
    <t>pl</t>
  </si>
  <si>
    <t>pt</t>
  </si>
  <si>
    <t>ro</t>
  </si>
  <si>
    <t>sk</t>
  </si>
  <si>
    <t>fi</t>
  </si>
  <si>
    <t>AT</t>
  </si>
  <si>
    <t>BE</t>
  </si>
  <si>
    <t>BG</t>
  </si>
  <si>
    <t>CY</t>
  </si>
  <si>
    <t>CZ</t>
  </si>
  <si>
    <t>DK</t>
  </si>
  <si>
    <t>EE</t>
  </si>
  <si>
    <t>FI</t>
  </si>
  <si>
    <t>FR</t>
  </si>
  <si>
    <t>DE</t>
  </si>
  <si>
    <t>EL</t>
  </si>
  <si>
    <t>HU</t>
  </si>
  <si>
    <t>IE</t>
  </si>
  <si>
    <t>IT</t>
  </si>
  <si>
    <t>LV</t>
  </si>
  <si>
    <t>-</t>
  </si>
  <si>
    <t>MS are free to use this sheet</t>
  </si>
  <si>
    <t>bg</t>
  </si>
  <si>
    <t>es</t>
  </si>
  <si>
    <t>de</t>
  </si>
  <si>
    <t>el</t>
  </si>
  <si>
    <t>fr</t>
  </si>
  <si>
    <t>it</t>
  </si>
  <si>
    <t>lv</t>
  </si>
  <si>
    <t>lt</t>
  </si>
  <si>
    <t>hu</t>
  </si>
  <si>
    <t>mt</t>
  </si>
  <si>
    <t>English Version (Original)</t>
  </si>
  <si>
    <t>#</t>
  </si>
  <si>
    <t>Info for automatic Version detection</t>
  </si>
  <si>
    <t>Template type:</t>
  </si>
  <si>
    <t>Version:</t>
  </si>
  <si>
    <t>Issued by:</t>
  </si>
  <si>
    <t>European Commission</t>
  </si>
  <si>
    <t>Language:</t>
  </si>
  <si>
    <t>English</t>
  </si>
  <si>
    <t>Type list:</t>
  </si>
  <si>
    <t>Monitoring plan tonne-kilometre data</t>
  </si>
  <si>
    <t>MP TKM</t>
  </si>
  <si>
    <t>Monitoring plan annual emissions</t>
  </si>
  <si>
    <t>MP AEm</t>
  </si>
  <si>
    <t>Report tonne-kilometre data</t>
  </si>
  <si>
    <t>Report TKM</t>
  </si>
  <si>
    <t>Annual Emissions Report</t>
  </si>
  <si>
    <t>Report AER</t>
  </si>
  <si>
    <t>Phase 3 Installation Monitoring Plan</t>
  </si>
  <si>
    <t>MP P3 Inst</t>
  </si>
  <si>
    <t>Phase 3 Monitoring Plan Aircraft operators</t>
  </si>
  <si>
    <t>MP P3 Aircraft</t>
  </si>
  <si>
    <t>Phase 3 Monitoring Plan Aircraft t-km</t>
  </si>
  <si>
    <t>MP P3 TKM</t>
  </si>
  <si>
    <t>Phase 3 Installation Annual emissions Report</t>
  </si>
  <si>
    <t>P3 Inst AER</t>
  </si>
  <si>
    <t>Phase 3 Aircraft operators Emissions report</t>
  </si>
  <si>
    <t>P3 Aircraft AER</t>
  </si>
  <si>
    <t>Phase 3 Aircraft operators tonne-kilometre report</t>
  </si>
  <si>
    <t>P3 Aircraft TKM</t>
  </si>
  <si>
    <t>Phase 3 Improvement report template</t>
  </si>
  <si>
    <t>P3 Improvement</t>
  </si>
  <si>
    <t>Version list</t>
  </si>
  <si>
    <t>Reference File Name</t>
  </si>
  <si>
    <t>Version comments</t>
  </si>
  <si>
    <t>First Draft by UBA</t>
  </si>
  <si>
    <t>COM</t>
  </si>
  <si>
    <t>Umweltbundesamt</t>
  </si>
  <si>
    <t>UBA</t>
  </si>
  <si>
    <t>Austria</t>
  </si>
  <si>
    <t>Belgium</t>
  </si>
  <si>
    <t>Bulgaria</t>
  </si>
  <si>
    <t>Croatia</t>
  </si>
  <si>
    <t>Cyprus</t>
  </si>
  <si>
    <t>Czech Republic</t>
  </si>
  <si>
    <t>Denmark</t>
  </si>
  <si>
    <t>Estonia</t>
  </si>
  <si>
    <t>Finland</t>
  </si>
  <si>
    <t>France</t>
  </si>
  <si>
    <t>Germany</t>
  </si>
  <si>
    <t>Greece</t>
  </si>
  <si>
    <t>Hungary</t>
  </si>
  <si>
    <t>Iceland</t>
  </si>
  <si>
    <t>IC</t>
  </si>
  <si>
    <t>Ireland</t>
  </si>
  <si>
    <t>Italy</t>
  </si>
  <si>
    <t>Latvia</t>
  </si>
  <si>
    <t>Liechtenstein</t>
  </si>
  <si>
    <t>Lithuania</t>
  </si>
  <si>
    <t>Luxembourg</t>
  </si>
  <si>
    <t>Malta</t>
  </si>
  <si>
    <t>Netherlands</t>
  </si>
  <si>
    <t>Norway</t>
  </si>
  <si>
    <t>Poland</t>
  </si>
  <si>
    <t>Portugal</t>
  </si>
  <si>
    <t>Romania</t>
  </si>
  <si>
    <t>Slovakia</t>
  </si>
  <si>
    <t>Slovenia</t>
  </si>
  <si>
    <t>Spain</t>
  </si>
  <si>
    <t>Sweden</t>
  </si>
  <si>
    <t>United Kingdom</t>
  </si>
  <si>
    <t>Languages list</t>
  </si>
  <si>
    <t>Bulgarian</t>
  </si>
  <si>
    <t>Spanish</t>
  </si>
  <si>
    <t>Croatian</t>
  </si>
  <si>
    <t>Czech</t>
  </si>
  <si>
    <t>cs</t>
  </si>
  <si>
    <t>Danish</t>
  </si>
  <si>
    <t>da</t>
  </si>
  <si>
    <t>German</t>
  </si>
  <si>
    <t>Estonian</t>
  </si>
  <si>
    <t>et</t>
  </si>
  <si>
    <t>Greek</t>
  </si>
  <si>
    <t>en</t>
  </si>
  <si>
    <t>French</t>
  </si>
  <si>
    <t>Icelandic</t>
  </si>
  <si>
    <t>ic</t>
  </si>
  <si>
    <t>Italian</t>
  </si>
  <si>
    <t>Latvian</t>
  </si>
  <si>
    <t>Lithuanian</t>
  </si>
  <si>
    <t>Hungarian</t>
  </si>
  <si>
    <t>Maltese</t>
  </si>
  <si>
    <t>Norwegian</t>
  </si>
  <si>
    <t>Dutch</t>
  </si>
  <si>
    <t>Polish</t>
  </si>
  <si>
    <t>Portuguese</t>
  </si>
  <si>
    <t>Romanian</t>
  </si>
  <si>
    <t>Slovak</t>
  </si>
  <si>
    <t>Slovenian</t>
  </si>
  <si>
    <t>sl</t>
  </si>
  <si>
    <t>Finnish</t>
  </si>
  <si>
    <t>Swedish</t>
  </si>
  <si>
    <t>sv</t>
  </si>
  <si>
    <t>EUconst_UncertaintyThresholds</t>
  </si>
  <si>
    <t>EUconst_ERR_Inconsistent</t>
  </si>
  <si>
    <t>EUconst_UncertaintyType</t>
  </si>
  <si>
    <t>EUconst_ConfidenceLevel</t>
  </si>
  <si>
    <t>EUconst_DistributionType</t>
  </si>
  <si>
    <t>EUconst_DistributionCorrection</t>
  </si>
  <si>
    <t>EUconst_CorrelationType</t>
  </si>
  <si>
    <t>EUconst_CorrelationFactor</t>
  </si>
  <si>
    <t>Coverage</t>
  </si>
  <si>
    <t>Exponential factor</t>
  </si>
  <si>
    <t>Conversion factor</t>
  </si>
  <si>
    <t>Uncertainty budget</t>
  </si>
  <si>
    <t>Make grey standard/expanded?</t>
  </si>
  <si>
    <t>Dist. Rect or Tri?</t>
  </si>
  <si>
    <t>Correlation?</t>
  </si>
  <si>
    <t>iii.</t>
  </si>
  <si>
    <t>a.</t>
  </si>
  <si>
    <t>i.</t>
  </si>
  <si>
    <t>ii.</t>
  </si>
  <si>
    <t>iv.</t>
  </si>
  <si>
    <t>v.</t>
  </si>
  <si>
    <t>b.</t>
  </si>
  <si>
    <t>c.</t>
  </si>
  <si>
    <t>d.</t>
  </si>
  <si>
    <t>e.</t>
  </si>
  <si>
    <t>Tool for uncertainty assessment</t>
  </si>
  <si>
    <t>Tool UA</t>
  </si>
  <si>
    <t>f.</t>
  </si>
  <si>
    <t>https://ec.europa.eu/clima/policies/ets/monitoring_en</t>
  </si>
  <si>
    <t>https://ec.europa.eu/clima/policies/ets/monitoring_en#tab-0-1</t>
  </si>
  <si>
    <t>https://ec.europa.eu/clima/sites/clima/files/ets/monitoring/docs/uncertainty_assessment_training_material_en.pdf</t>
  </si>
  <si>
    <t>https://ec.europa.eu/clima/sites/clima/files/ets/monitoring/docs/gd4_guidance_uncertainty_en.pdf</t>
  </si>
  <si>
    <t>g.</t>
  </si>
  <si>
    <t>EUconst_InService</t>
  </si>
  <si>
    <t>"in service" conversion</t>
  </si>
  <si>
    <t>Make grey "in service"</t>
  </si>
  <si>
    <t>Final version</t>
  </si>
  <si>
    <t>Second Draft by UBA</t>
  </si>
  <si>
    <t>Navigeringsområde</t>
  </si>
  <si>
    <t>Följande tabell</t>
  </si>
  <si>
    <t>Tabellens övre del</t>
  </si>
  <si>
    <t>ANVISNINGAR OCH VILLKOR</t>
  </si>
  <si>
    <t>Direktiv 2003/87/EG (direktivet om utsläppshandel) kräver att anläggningar som tillhör systemet för utsläppshandel (EU ETS) har ett gällande tillstånd för utsläpp av växthusgaser som beviljats av den behöriga myndigheten (i Finland Energimyndigheten). Anläggningarnas koldioxidutsläpp ska rapporteras och kontrolleras årligen.</t>
  </si>
  <si>
    <t>Det konsoliderade direktivet kan laddas ned på adressen:</t>
  </si>
  <si>
    <t>I förordningen om övervakning och rapportering av utsläpp (kommissionens förordning (EU) 2018/2066, nedan MRR) meddelas ytterligare krav som gäller övervakningen och rapporteringen. Den senaste versionen av MRR kan laddas ned på adressen:</t>
  </si>
  <si>
    <t>Denna handling är ett verktyg som kommissionens enheter utvecklat för att göra bestämmandet av osäkerheten hos mätinstrument enhetlig i enlighet med MRR artikel 12.1.a och artiklarna 28 och 29.</t>
  </si>
  <si>
    <t>Denna slutliga version av verktyget för beräkning av osäkerhet har utarbetats den 9 december 2019.</t>
  </si>
  <si>
    <t>Alla kommissionens anvisningar som gäller förordningen om övervakning och rapportering av utsläpp finns på adressen:</t>
  </si>
  <si>
    <t>Informationskällor</t>
  </si>
  <si>
    <t>EU:s webbplatser</t>
  </si>
  <si>
    <t>EU-lagstiftning:</t>
  </si>
  <si>
    <t>EU ETS allmänna:</t>
  </si>
  <si>
    <t xml:space="preserve">Övervakning och rapportering av utsläppshandeln: </t>
  </si>
  <si>
    <t>Andra webbplatser:</t>
  </si>
  <si>
    <t>Stödtjänster:</t>
  </si>
  <si>
    <t>Så här använder du detta verktyg:</t>
  </si>
  <si>
    <t>För att skydda formlerna för oavsiktliga förändringar som i allmänhet leder till felaktiga och missvisande resultat är det av yttersta vikt att INTE ANVÄNDA FUNKTIONEN KLIPP &amp; KLISTRA. Om du vill flytta uppgifter, kopiera och klistra dem först, och avlägsna sedan de icke-önskade uppgifterna från det gamla (felaktiga) stället.</t>
  </si>
  <si>
    <t>Färgkoder och fonter:</t>
  </si>
  <si>
    <t>Svart helfet text:</t>
  </si>
  <si>
    <t>Denna text kommer från kommissionens dokumentmall. Den ska hållas oförändrad.</t>
  </si>
  <si>
    <t>Mindre, kursiv text:</t>
  </si>
  <si>
    <t>I den här texten ges ytterligare information. Medlemsstaterna kan lägga till extra förklaringar i sina egna versioner.</t>
  </si>
  <si>
    <t>Ljusgula fält visar att inmatningen av uppgifter är valfri.</t>
  </si>
  <si>
    <t>Gröna fält visar automatiskt beräknade resultat. Röd text visar felmeddelanden (uppgifter som saknas osv.)</t>
  </si>
  <si>
    <t>Skuggade fält visar att en uppgift som matats in i ett annat fält gjort det skuggade fältet onödigt.</t>
  </si>
  <si>
    <t>Medlemsstaterna borde fylla i de gråskuggade områdena innan den anpassade versionen av dokumentmallen ges ut.</t>
  </si>
  <si>
    <t>De ljusgrå områdena är avsedda för navigering och hyperlänkar.</t>
  </si>
  <si>
    <t>Den här dokumentmallen är låst med undantag av de gula fälten. För öppenhetens skull har dock inget lösenord ställts in. Av denna anledning kan alla formler studeras ingående. När denna fil används för att mata in uppgifter rekommenderas att skyddet hålls i kraft. Arken ska vara oskyddade endast då formlernas riktighet kontrolleras. Vi rekommenderar att detta görs i en separat fil.</t>
  </si>
  <si>
    <t>Informationsfälten har inte optimerats för bestämda numeriska och andra format. Skyddet av arken är dock begränsat så att du kan använda dina egna format. Du kan särskilt besluta hur många decimaler som visas (antalet decimaler som visas påverkar inte beräkningens precision). I princip ska alternativet för beräkning enligt visade värden i MS Excel vara frånslaget. Mer information får du genom att använda hjälpfunktionen i MS Excel.</t>
  </si>
  <si>
    <t>ANSVARSFRISKRIVNING: Alla formler har tagits fram omsorgsfullt och grundligt. Möjligheter till fel kan dock inte uteslutas helt. Såsom ovan beskrivs, har kalkylerna gjorts fullkomligt transparenta för att göra det möjligt att kontrollera att de är riktiga. De som upprättat denna handling och Europeiska kommissionen kan inte hållas ansvariga för eventuella skador som orsakas av felaktiga eller missvisande resultat av kalkyler som utförts. Den som använder denna fil (dvs. verksamhetsutövaren) ansvarar för att säkerställa att de rätta uppgifterna meddelas till den behöriga myndigheten.</t>
  </si>
  <si>
    <t xml:space="preserve">Medlemsstatsspecifika anvisningar: </t>
  </si>
  <si>
    <t>Dokumentmallens versionshistorik:</t>
  </si>
  <si>
    <t>Dokumentmallen tillhandahålls av:</t>
  </si>
  <si>
    <t>Utgivningsdag:</t>
  </si>
  <si>
    <t>Språkversion:</t>
  </si>
  <si>
    <t>Filnamn:</t>
  </si>
  <si>
    <t>Föregående tabell</t>
  </si>
  <si>
    <t>Verktyg – Bestämmande av osäkerhet av summa</t>
  </si>
  <si>
    <t>Med detta avsnitt är det möjligt att beräkna osäkerheten av en summa på det sätt som beskrivs i punkterna 8.2 och 8.3 i kommissionens vägledning 4 (s.k. GD4), särskilt i exemplen 2, 5, 7, 8 och 9 som behandlas i dessa avsnitt, samt i exemplen 1, 2, 3, 7 och 9 i bilaga III till kommissionens utbildningsmaterial om osäkerhetsbedömning.</t>
  </si>
  <si>
    <t>Detta är ett valfritt verktyg för beräkning av osäkerhet i anslutning till mätning på årsnivå.</t>
  </si>
  <si>
    <t>Mängduppgift (import, förbrukning)</t>
  </si>
  <si>
    <t>Ange här uppgifterna om varje mätinstrument som används för att mäta mängden bränsle eller material som levererats till anläggningen (t.ex. anläggningen har två undermätningar med vilka de förbrukade totala mängderna eller uppgifterna som erhållits av leverantören av respektive bränsle eller material kan anmälas).</t>
  </si>
  <si>
    <t>Mängduppgift (överföring till annat ställe)</t>
  </si>
  <si>
    <t>Ange här uppgifterna om varje mätinstrument med vilket bränsle förs från anläggningen i stället för att bränslet förbrukas i anläggningen (t.ex. naturgas eller brännolja som sålts till tredje parter).</t>
  </si>
  <si>
    <t>Mängduppgift (lagrat)</t>
  </si>
  <si>
    <t>Ange här uppgifter om lager (t.ex. oljelager, silor), om bestämmandet av lagermängderna ingår i osäkerhetsbedömningen.</t>
  </si>
  <si>
    <t>Mängduppgift för enskild mätning</t>
  </si>
  <si>
    <t>Ange här uppgifterna om mätinstrumentens genomsnittliga mätvärde vid en mätningsgång.</t>
  </si>
  <si>
    <t>Exempel 1: Tre leverantörer levererar fast bränsle till anläggningen, och varje leverantör mäter varje last med sin egen bilvåg. I detta fall ska de genomsnittliga mätuppgifterna för respektive leverantörs bilvåg fyllas i på separata rader (uppgifter på tre rader). Om alla levererade laster bestäms med en och samma våg som verksamhetsutövaren innehar, fylls uppgifterna om genomsnittslasten i endast på en rad.</t>
  </si>
  <si>
    <t>Exempel 2: En gasdriven fjärrvärmeanläggning har två pannor. Mängduppgifterna bestäms med separata flödesmätare för varje panna (två mätinstrument). I detta fall ska uppgifterna för de båda mätinstrumenten fyllas i på separata rader.</t>
  </si>
  <si>
    <t>Antalet mätningstillfällen</t>
  </si>
  <si>
    <t xml:space="preserve">Ange här antalet mätningstillfällen för mätinstrumentet på årsnivå. </t>
  </si>
  <si>
    <t>Den årliga mängden som mätts med mätinstrumentet erhålls genom att multiplicera antalet mätningstillfällen med mängduppgiften per mätningstillfälle.</t>
  </si>
  <si>
    <t>Osäkerhet för enskild mätningstillfälle</t>
  </si>
  <si>
    <t>Ange den relativa osäkerheten för det enskilda mätningstillfället uttryckt i procent.</t>
  </si>
  <si>
    <t>I vissa fall ska den osäkerhet som meddelas här vara ett resultat av en tidigare beräkning. Till exempel i exempel 2 ovan ska man i fråga om gasmätarnas osäkerhet eventuellt ta hänsyn till de elektroniska mängdomvandlarnas osäkerhet. Dessa osäkerhetsfaktorer kan bestämmas genom att först använda verktygen i tabellen "Osäkerhet_Produkt" och ange de osäkerheter som erhållits i denna tabell.</t>
  </si>
  <si>
    <t>Osäkerheten kan erhållas från olika källor, t.ex. det högsta tillåtna felet under drift i enlighet med lagstiftningen om mätinstrument, osäkerhet frånkalibrering, utrustningstillverkarens handlingar osv.</t>
  </si>
  <si>
    <t>Osäkerhetsfördelningens typ och täckning i anslutning till procentandelen i fråga (standard eller utvidgad) ska meddelas i de följande kolumnerna (se nedan).</t>
  </si>
  <si>
    <t>Fördelningstyp</t>
  </si>
  <si>
    <t>Ange här den fördelningstyp som lämpar sig för osäkerheten genom att välja ett av följande alternativ (rullgardinsmeny):</t>
  </si>
  <si>
    <t>normalfördelning: en fördelning av detta slag förekommer i typiska fall i fråga om osäkerheter som erhålls från kalibreringsrapporter, utrustningstillverkarens handlingar och kombinerade osäkerheter.</t>
  </si>
  <si>
    <t>jämn fördelning: en fördelning av detta slag förekommer i typiska fall i fråga om största tillåtna fel, toleranser och osäkerheter som meddelas i referenshandlingar.</t>
  </si>
  <si>
    <t>triangelfördelning: en fördelning av detta slag används typiskt t.ex. i fall i vilka det endast finns lite populationsdata eller i vilka relationen mellan variabler är känd men datamängden är liten osv.</t>
  </si>
  <si>
    <t>okänd fördelning: om fördelningstypen är okänd, är antagandet att typen är normalfördelning.</t>
  </si>
  <si>
    <t>Standardosäkerhet eller utvidgad osäkerhet?</t>
  </si>
  <si>
    <t>Om normalfördelning används som typ, ange här om den osäkerhet som anges är en standardosäkerhet (1σ, k=1, 68 %) eller utvidgad osäkerhet (2σ, k=2, 95 %).</t>
  </si>
  <si>
    <t>För alla övriga fördelningstyper är denna cell grå (ej relevant, uppgift kan inte matas i fältet).</t>
  </si>
  <si>
    <t>Är osäkerhetsvärdet "i drift"?</t>
  </si>
  <si>
    <t>Välj här om den osäkerhet som anges är "i drift" eller inte. "I drift" betyder att den fastställda osäkerheten tar hänsyn till alla parametrar som påverkar mätinstrumentets osäkerhet medan den används, t.ex. krypning.</t>
  </si>
  <si>
    <t>Osäkerheten är "ej i drift", om det är fråga om det högsta tillåtna felet (MPE) osv.</t>
  </si>
  <si>
    <t xml:space="preserve">Justeringsfaktor </t>
  </si>
  <si>
    <t>Ange här den justeringsfaktor som används för att omvandla osäkerhetsvärdet från formen "ej i drift" till formen "i drift". Om "i drift" redan valts ovan, är cellen grå och värdet 1.</t>
  </si>
  <si>
    <t>Mer information om tillämpning av justeringsfaktorn finns i GD4 och i Energimyndighetens anvisning om osäkerhetsbedömning. Om osäkerheten är det högsta tillåtna felet som anges i lagstiftningen om mätinstrument (MPE), kontrollera att du anger osäkerheten då MPE är i användning (MPES) i enlighet med det som fastställs i lagstiftningen (MPES är ofta två gånger MPE, men inte alltid). Observera att justeringsfaktorn är en annan omständighet än faktorn 2 som omvandlar standardosäkerhet till utvidgad osäkerhet (gäller normalfördelningar).</t>
  </si>
  <si>
    <t>Om ingen siffra matas in som justeringsfaktor används siffran 2 då osäkerheten omvandlas till formen "i drift" vid beräkningen.</t>
  </si>
  <si>
    <t>Korrelerande eller icke-korrelerande?</t>
  </si>
  <si>
    <t>Ange här uppgift om huruvida de enskilda mätresultaten är korrelerande eller icke-korrelerande.</t>
  </si>
  <si>
    <t>Två mätresultat är korrelerande om till exempel avvikelsen från "verkligt värde" systematiskt går i samma riktning och inte uppvisar en slumpmässig fördelning.</t>
  </si>
  <si>
    <t>Mätresultat kan vara korrelerande om samma mätinstrument eller mätmetod används vid mätningen.</t>
  </si>
  <si>
    <t>Exempel: Vare parti fast bränsle som levereras till anläggningen mäts med verksamhetsutövarens bilvåg. I detta fall kan mätningstillfällena antas vara korrelerande.</t>
  </si>
  <si>
    <t>Mängduppgift om bränsle-/materialmängd som levererats till/förbrukats på anläggningen</t>
  </si>
  <si>
    <t>Namn eller kort beskrivning</t>
  </si>
  <si>
    <t>Mängduppgift för enskild mätningsgång [t.ex. t eller nm3/st.]</t>
  </si>
  <si>
    <t>Antalet mätningstillfällen per år [st./a]</t>
  </si>
  <si>
    <t>Mängduppgift per år [t.ex. t eller nm3/a]</t>
  </si>
  <si>
    <t xml:space="preserve">Mängduppgift för bränsle-/materialmängd som förflyttats från anläggningen </t>
  </si>
  <si>
    <t>Mängduppgift för enskild för flyttning [t.ex. t eller nm3/st.]</t>
  </si>
  <si>
    <t>Antalet förflyttningar per år [st./a]</t>
  </si>
  <si>
    <t>Lagringskapacitet för bränsle-/materialmängd vid anläggningen</t>
  </si>
  <si>
    <t>För att bestämma den övergripande osäkerheten antas att osäkerheten för avläsningarna på lagernivå alltid står i relation till lagringskapaciteten, inte till verkliga siffror. Detta gäller i typiska fall för siffror på en lagerbehållares nivå (t.ex. brännolja). Om verksamhetsutövaren emellertid kan visa att den relativa osäkerheten förändras med lagernivån, är det möjligt att i denna punkt i stället för kapaciteten ange lagringsnivån som den relativa osäkerheten förknippas med.</t>
  </si>
  <si>
    <t xml:space="preserve">Lagerkapacitet [t.ex. t eller m³] </t>
  </si>
  <si>
    <t>Lagernivå i årets början och slut</t>
  </si>
  <si>
    <t>Detta fält är inte obligatoriskt för bestämning av den årliga genomsnittliga osäkerheten. Den verkliga uppnådda osäkerheten kan dock bestämmas genom att fylla i punkterna a och b ovan, tillsammans med uppgifterna nedan om lagret i årets början och slut.</t>
  </si>
  <si>
    <t xml:space="preserve">Lagermängd [t.ex. t eller m³] </t>
  </si>
  <si>
    <t>I början av året</t>
  </si>
  <si>
    <t>I slutet av året</t>
  </si>
  <si>
    <t xml:space="preserve">Genomsnittlig årlig förbrukning [t.ex. t eller nm³] </t>
  </si>
  <si>
    <t>Lagerkapacitet (andel av den årliga mängduppgiften):</t>
  </si>
  <si>
    <t>Den årliga förbrukningen har beräknats genom att subtrahera den mängd som förflyttats från anläggningen (punkt b) från den mängd som levererats till/förbrukats vid anläggningen (punkt a) och ta hänsyn till lagerförändringarna (punkt d).</t>
  </si>
  <si>
    <t>Övergripande osäkerhet (k=1, 1σ, 68%)</t>
  </si>
  <si>
    <t>Övergripande osäkerhet (k=2, 2σ, 95%)</t>
  </si>
  <si>
    <t>Detta är osäkerheten av bestämmandet av den mängduppgift om bränsle-/materialmängden som används på anläggningen på årsnivå. Detta osäkerhetsvärde jämförs med den största tillåtna osäkerheten som motsvarar bestämningsnivån. Till exempel den största tillåtna osäkerheten som motsvarar nivå 4 för mängduppgiften för bränslen i standardberäkningsmetoden är +/- 1,5 % under kalenderåret.</t>
  </si>
  <si>
    <t>Verktyg – Bestämmande av osäkerhet av produkt</t>
  </si>
  <si>
    <t>Med detta avsnitt är det möjligt att beräkna osäkerheten av en produkt på det sätt som beskrivs i punkterna 8.2 och 8.3 i kommissionens vägledning 4 (s.k. GD4), särskilt i exemplen 3 och 6 som behandlas i dessa avsnitt, samt i exemplen 6 och 8 i bilaga III till kommissionens utbildningsmaterial om osäkerhetsbedömning.</t>
  </si>
  <si>
    <t>Osäkerhet som gäller mängd</t>
  </si>
  <si>
    <t>okänd fördelning: om fördelningstypen är okänd, är antagandet att typen är jämn fördelning.</t>
  </si>
  <si>
    <t>Mängd – ange parametern</t>
  </si>
  <si>
    <t>Är mängderna i punkt a korrelerande eller icke-korrelerande?</t>
  </si>
  <si>
    <t>Ange här huruvida mängderna i-v i punkt a är korrelerande eller icke-korrelerande. Om denna punkt lämnas tom antas att mängderna i punkt a är korrelerande.</t>
  </si>
  <si>
    <t>Övergripande osäkerhet (k= 1)</t>
  </si>
  <si>
    <t>Övergripande osäkerhet (k= 2)</t>
  </si>
  <si>
    <t>Tabell för EU-omfattande standarder</t>
  </si>
  <si>
    <t>Inkonsekvent!</t>
  </si>
  <si>
    <t>standard</t>
  </si>
  <si>
    <t>utvidgad</t>
  </si>
  <si>
    <t>normal</t>
  </si>
  <si>
    <t>jämn fördelning</t>
  </si>
  <si>
    <t>triangelfördelning</t>
  </si>
  <si>
    <t>okänd</t>
  </si>
  <si>
    <t>korrelerande</t>
  </si>
  <si>
    <t>icke-korrelerande</t>
  </si>
  <si>
    <t>i drift</t>
  </si>
  <si>
    <t>ej i drift</t>
  </si>
  <si>
    <t>TEXT (språkversion)</t>
  </si>
  <si>
    <t>Mer information om utsläppshandeln: https://energiavirasto.fi/sv/utslappshandel</t>
  </si>
  <si>
    <t>Frågor och ytterligare information: paastolupa@energiavirasto.fi</t>
  </si>
  <si>
    <t>https://energiavirasto.fi/sv/asiointi-sv</t>
  </si>
  <si>
    <t>EU kommissionen</t>
  </si>
  <si>
    <t>Svenska</t>
  </si>
  <si>
    <t>Verktyg_osäkerhet.xls</t>
  </si>
  <si>
    <t>rer</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</si>
</sst>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_-* #,##0\ _€_-;\-* #,##0\ _€_-;_-* &quot;-&quot;\ _€_-;_-@_-"/>
    <numFmt numFmtId="171" formatCode="_-* #,##0.00\ _€_-;\-* #,##0.00\ _€_-;_-* &quot;-&quot;??\ _€_-;_-@_-"/>
    <numFmt numFmtId="172" formatCode="#,##0_ ;[Red]\-#,##0\ "/>
    <numFmt numFmtId="173" formatCode="0.000000%"/>
    <numFmt numFmtId="174" formatCode="0.0%"/>
    <numFmt numFmtId="175" formatCode="#,##0.0"/>
    <numFmt numFmtId="176" formatCode="&quot;Ja&quot;;&quot;Ja&quot;;&quot;Nein&quot;"/>
    <numFmt numFmtId="177" formatCode="&quot;Wahr&quot;;&quot;Wahr&quot;;&quot;Falsch&quot;"/>
    <numFmt numFmtId="178" formatCode="&quot;Ein&quot;;&quot;Ein&quot;;&quot;Aus&quot;"/>
    <numFmt numFmtId="179" formatCode="[$€-2]\ #,##0.00_);[Red]\([$€-2]\ #,##0.00\)"/>
    <numFmt numFmtId="180" formatCode="&quot;Kyllä&quot;;&quot;Kyllä&quot;;&quot;Ei&quot;"/>
    <numFmt numFmtId="181" formatCode="&quot;Tosi&quot;;&quot;Tosi&quot;;&quot;Epätosi&quot;"/>
    <numFmt numFmtId="182" formatCode="&quot;Käytössä&quot;;&quot;Käytössä&quot;;&quot;Ei käytössä&quot;"/>
    <numFmt numFmtId="183" formatCode="[$€-2]\ #\ ##,000_);[Red]\([$€-2]\ #\ ##,000\)"/>
  </numFmts>
  <fonts count="60">
    <font>
      <sz val="10"/>
      <name val="Arial"/>
      <family val="0"/>
    </font>
    <font>
      <sz val="11"/>
      <color indexed="8"/>
      <name val="Calibri"/>
      <family val="2"/>
    </font>
    <font>
      <b/>
      <sz val="12"/>
      <color indexed="9"/>
      <name val="Arial"/>
      <family val="2"/>
    </font>
    <font>
      <b/>
      <sz val="10"/>
      <name val="Arial"/>
      <family val="2"/>
    </font>
    <font>
      <i/>
      <sz val="8"/>
      <color indexed="18"/>
      <name val="Arial"/>
      <family val="2"/>
    </font>
    <font>
      <sz val="8"/>
      <name val="Arial"/>
      <family val="2"/>
    </font>
    <font>
      <u val="single"/>
      <sz val="10"/>
      <color indexed="12"/>
      <name val="Arial"/>
      <family val="2"/>
    </font>
    <font>
      <b/>
      <sz val="1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9"/>
      <name val="Arial"/>
      <family val="2"/>
    </font>
    <font>
      <b/>
      <u val="single"/>
      <sz val="10"/>
      <color indexed="62"/>
      <name val="Arial"/>
      <family val="2"/>
    </font>
    <font>
      <i/>
      <sz val="10"/>
      <name val="Arial"/>
      <family val="2"/>
    </font>
    <font>
      <b/>
      <sz val="10"/>
      <color indexed="10"/>
      <name val="Arial"/>
      <family val="2"/>
    </font>
    <font>
      <u val="single"/>
      <sz val="10"/>
      <color indexed="36"/>
      <name val="Arial"/>
      <family val="2"/>
    </font>
    <font>
      <sz val="9"/>
      <name val="Arial"/>
      <family val="2"/>
    </font>
    <font>
      <i/>
      <sz val="9"/>
      <color indexed="62"/>
      <name val="Arial"/>
      <family val="2"/>
    </font>
    <font>
      <i/>
      <sz val="9"/>
      <color indexed="18"/>
      <name val="Arial"/>
      <family val="2"/>
    </font>
    <font>
      <b/>
      <sz val="11"/>
      <name val="Arial"/>
      <family val="2"/>
    </font>
    <font>
      <b/>
      <sz val="18"/>
      <name val="Arial"/>
      <family val="2"/>
    </font>
    <font>
      <b/>
      <i/>
      <sz val="8"/>
      <color indexed="18"/>
      <name val="Arial"/>
      <family val="2"/>
    </font>
    <font>
      <b/>
      <sz val="10"/>
      <color indexed="62"/>
      <name val="Arial"/>
      <family val="2"/>
    </font>
    <font>
      <sz val="10"/>
      <color indexed="62"/>
      <name val="Arial"/>
      <family val="2"/>
    </font>
    <font>
      <u val="single"/>
      <sz val="10"/>
      <color indexed="62"/>
      <name val="Arial"/>
      <family val="2"/>
    </font>
    <font>
      <b/>
      <sz val="11"/>
      <color indexed="62"/>
      <name val="Arial"/>
      <family val="2"/>
    </font>
    <font>
      <b/>
      <sz val="12"/>
      <color indexed="62"/>
      <name val="Arial"/>
      <family val="2"/>
    </font>
    <font>
      <sz val="10"/>
      <color indexed="18"/>
      <name val="Arial"/>
      <family val="2"/>
    </font>
    <font>
      <sz val="72"/>
      <color indexed="17"/>
      <name val="Arial"/>
      <family val="2"/>
    </font>
    <font>
      <sz val="9"/>
      <name val="Times New Roman"/>
      <family val="1"/>
    </font>
    <font>
      <b/>
      <i/>
      <sz val="10"/>
      <color indexed="18"/>
      <name val="Arial"/>
      <family val="2"/>
    </font>
    <font>
      <sz val="10"/>
      <color indexed="8"/>
      <name val="Arial"/>
      <family val="2"/>
    </font>
    <font>
      <b/>
      <sz val="12"/>
      <name val="Arial"/>
      <family val="2"/>
    </font>
    <font>
      <sz val="12"/>
      <name val="Arial"/>
      <family val="2"/>
    </font>
    <font>
      <sz val="9"/>
      <color indexed="10"/>
      <name val="Arial"/>
      <family val="2"/>
    </font>
    <font>
      <sz val="14"/>
      <color indexed="10"/>
      <name val="Arial"/>
      <family val="2"/>
    </font>
    <font>
      <sz val="10"/>
      <color indexed="10"/>
      <name val="Arial"/>
      <family val="2"/>
    </font>
    <font>
      <sz val="8"/>
      <name val="Segoe UI"/>
      <family val="2"/>
    </font>
    <font>
      <sz val="11"/>
      <color theme="0"/>
      <name val="Calibri"/>
      <family val="2"/>
    </font>
    <font>
      <sz val="11"/>
      <color rgb="FF9C0006"/>
      <name val="Calibri"/>
      <family val="2"/>
    </font>
    <font>
      <sz val="11"/>
      <color rgb="FF006100"/>
      <name val="Calibri"/>
      <family val="2"/>
    </font>
    <font>
      <sz val="11"/>
      <color rgb="FFFA7D00"/>
      <name val="Calibri"/>
      <family val="2"/>
    </font>
    <font>
      <b/>
      <sz val="11"/>
      <color theme="0"/>
      <name val="Calibri"/>
      <family val="2"/>
    </font>
    <font>
      <b/>
      <sz val="10"/>
      <color rgb="FFFF0000"/>
      <name val="Arial"/>
      <family val="2"/>
    </font>
    <font>
      <sz val="9"/>
      <color rgb="FFFF0000"/>
      <name val="Arial"/>
      <family val="2"/>
    </font>
    <font>
      <sz val="14"/>
      <color rgb="FFFF0000"/>
      <name val="Arial"/>
      <family val="2"/>
    </font>
    <font>
      <sz val="10"/>
      <color rgb="FFFF0000"/>
      <name val="Arial"/>
      <family val="2"/>
    </font>
  </fonts>
  <fills count="4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theme="5"/>
        <bgColor indexed="64"/>
      </patternFill>
    </fill>
    <fill>
      <patternFill patternType="solid">
        <fgColor theme="6"/>
        <bgColor indexed="64"/>
      </patternFill>
    </fill>
    <fill>
      <patternFill patternType="solid">
        <fgColor theme="8"/>
        <bgColor indexed="64"/>
      </patternFill>
    </fill>
    <fill>
      <patternFill patternType="solid">
        <fgColor theme="9"/>
        <bgColor indexed="64"/>
      </patternFill>
    </fill>
    <fill>
      <patternFill patternType="solid">
        <fgColor indexed="55"/>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
      <patternFill patternType="solid">
        <fgColor theme="0"/>
        <bgColor indexed="64"/>
      </patternFill>
    </fill>
    <fill>
      <patternFill patternType="solid">
        <fgColor indexed="12"/>
        <bgColor indexed="64"/>
      </patternFill>
    </fill>
    <fill>
      <patternFill patternType="solid">
        <fgColor rgb="FFCCFFFF"/>
        <bgColor indexed="64"/>
      </patternFill>
    </fill>
    <fill>
      <patternFill patternType="solid">
        <fgColor rgb="FFCCFFCC"/>
        <bgColor indexed="64"/>
      </patternFill>
    </fill>
    <fill>
      <patternFill patternType="solid">
        <fgColor theme="0" tint="-0.1499900072813034"/>
        <bgColor indexed="64"/>
      </patternFill>
    </fill>
    <fill>
      <patternFill patternType="solid">
        <fgColor theme="3" tint="0.7999799847602844"/>
        <bgColor indexed="64"/>
      </patternFill>
    </fill>
    <fill>
      <patternFill patternType="solid">
        <fgColor rgb="FFBFBFBF"/>
        <bgColor indexed="64"/>
      </patternFill>
    </fill>
    <fill>
      <patternFill patternType="solid">
        <fgColor rgb="FF808080"/>
        <bgColor indexed="64"/>
      </patternFill>
    </fill>
    <fill>
      <patternFill patternType="solid">
        <fgColor theme="0" tint="-0.4999699890613556"/>
        <bgColor indexed="64"/>
      </patternFill>
    </fill>
    <fill>
      <patternFill patternType="lightUp">
        <bgColor indexed="9"/>
      </patternFill>
    </fill>
  </fills>
  <borders count="83">
    <border>
      <left/>
      <right/>
      <top/>
      <bottom/>
      <diagonal/>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style="thin">
        <color rgb="FFB2B2B2"/>
      </left>
      <right style="thin">
        <color rgb="FFB2B2B2"/>
      </right>
      <top style="thin">
        <color rgb="FFB2B2B2"/>
      </top>
      <bottom style="thin">
        <color rgb="FFB2B2B2"/>
      </bottom>
    </border>
    <border>
      <left style="thin">
        <color indexed="23"/>
      </left>
      <right style="thin">
        <color indexed="23"/>
      </right>
      <top style="thin">
        <color indexed="23"/>
      </top>
      <bottom style="thin">
        <color indexed="23"/>
      </bottom>
    </border>
    <border>
      <left/>
      <right/>
      <top/>
      <bottom style="double">
        <color indexed="52"/>
      </bottom>
    </border>
    <border>
      <left/>
      <right/>
      <top/>
      <bottom style="double">
        <color rgb="FFFF8001"/>
      </bottom>
    </border>
    <border>
      <left style="thin">
        <color indexed="22"/>
      </left>
      <right style="thin">
        <color indexed="22"/>
      </right>
      <top style="thin">
        <color indexed="22"/>
      </top>
      <bottom style="thin">
        <color indexed="22"/>
      </bottom>
    </border>
    <border>
      <left/>
      <right/>
      <top/>
      <bottom style="thick">
        <color theme="4" tint="0.49998000264167786"/>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thin">
        <color indexed="63"/>
      </left>
      <right style="thin">
        <color indexed="63"/>
      </right>
      <top style="thin">
        <color indexed="63"/>
      </top>
      <bottom style="thin">
        <color indexed="63"/>
      </bottom>
    </border>
    <border>
      <left style="thin"/>
      <right style="thin"/>
      <top style="thin"/>
      <bottom style="hair"/>
    </border>
    <border>
      <left style="thin"/>
      <right style="thin"/>
      <top style="hair"/>
      <bottom style="hair"/>
    </border>
    <border>
      <left style="thin"/>
      <right style="thin"/>
      <top style="hair"/>
      <bottom style="thin"/>
    </border>
    <border>
      <left style="thin"/>
      <right style="thin"/>
      <top style="thin"/>
      <bottom style="thin"/>
    </border>
    <border>
      <left/>
      <right/>
      <top style="medium"/>
      <bottom style="thin"/>
    </border>
    <border>
      <left/>
      <right style="medium"/>
      <top style="medium"/>
      <bottom style="thin"/>
    </border>
    <border>
      <left style="thin"/>
      <right/>
      <top style="thin"/>
      <bottom style="thin"/>
    </border>
    <border>
      <left/>
      <right/>
      <top style="thin"/>
      <bottom style="thin"/>
    </border>
    <border>
      <left/>
      <right style="medium"/>
      <top style="thin"/>
      <bottom style="thin"/>
    </border>
    <border>
      <left/>
      <right/>
      <top style="thin"/>
      <bottom style="medium"/>
    </border>
    <border>
      <left/>
      <right style="medium"/>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color indexed="63"/>
      </left>
      <right>
        <color indexed="63"/>
      </right>
      <top>
        <color indexed="63"/>
      </top>
      <bottom style="medium">
        <color indexed="12"/>
      </bottom>
    </border>
    <border>
      <left style="medium"/>
      <right style="medium"/>
      <top style="medium"/>
      <bottom style="medium"/>
    </border>
    <border>
      <left>
        <color indexed="63"/>
      </left>
      <right>
        <color indexed="63"/>
      </right>
      <top style="hair"/>
      <bottom style="hair"/>
    </border>
    <border>
      <left>
        <color indexed="63"/>
      </left>
      <right>
        <color indexed="63"/>
      </right>
      <top>
        <color indexed="63"/>
      </top>
      <bottom style="hair"/>
    </border>
    <border>
      <left>
        <color indexed="63"/>
      </left>
      <right style="thin"/>
      <top>
        <color indexed="63"/>
      </top>
      <bottom style="hair"/>
    </border>
    <border>
      <left style="medium"/>
      <right>
        <color indexed="63"/>
      </right>
      <top>
        <color indexed="63"/>
      </top>
      <bottom style="medium"/>
    </border>
    <border>
      <left/>
      <right/>
      <top/>
      <bottom style="medium"/>
    </border>
    <border>
      <left>
        <color indexed="63"/>
      </left>
      <right style="medium"/>
      <top>
        <color indexed="63"/>
      </top>
      <bottom style="medium"/>
    </border>
    <border>
      <left/>
      <right/>
      <top/>
      <bottom style="thin"/>
    </border>
    <border>
      <left style="medium"/>
      <right style="hair"/>
      <top style="medium"/>
      <bottom style="medium"/>
    </border>
    <border>
      <left style="hair"/>
      <right style="medium"/>
      <top style="medium"/>
      <bottom style="medium"/>
    </border>
    <border>
      <left style="medium"/>
      <right style="hair"/>
      <top/>
      <bottom style="hair"/>
    </border>
    <border>
      <left style="hair"/>
      <right style="medium"/>
      <top/>
      <bottom style="hair"/>
    </border>
    <border>
      <left style="medium"/>
      <right/>
      <top style="medium"/>
      <bottom style="medium"/>
    </border>
    <border>
      <left/>
      <right/>
      <top style="medium"/>
      <bottom style="medium"/>
    </border>
    <border>
      <left/>
      <right style="medium"/>
      <top style="medium"/>
      <bottom style="medium"/>
    </border>
    <border>
      <left style="medium"/>
      <right style="hair"/>
      <top style="hair"/>
      <bottom style="hair"/>
    </border>
    <border>
      <left style="hair"/>
      <right style="medium"/>
      <top style="hair"/>
      <bottom style="hair"/>
    </border>
    <border>
      <left style="medium"/>
      <right style="hair"/>
      <top style="hair"/>
      <bottom style="medium"/>
    </border>
    <border>
      <left style="hair"/>
      <right style="medium"/>
      <top style="hair"/>
      <bottom style="medium"/>
    </border>
    <border>
      <left/>
      <right style="thin"/>
      <top style="thin"/>
      <bottom style="thin"/>
    </border>
    <border>
      <left style="thin"/>
      <right style="thin"/>
      <top style="thin"/>
      <bottom/>
    </border>
    <border>
      <left style="thin"/>
      <right/>
      <top style="thin"/>
      <bottom/>
    </border>
    <border>
      <left/>
      <right style="thin"/>
      <top style="thin"/>
      <bottom/>
    </border>
    <border>
      <left style="thin"/>
      <right style="thin"/>
      <top/>
      <bottom/>
    </border>
    <border>
      <left style="thin"/>
      <right/>
      <top/>
      <bottom/>
    </border>
    <border>
      <left/>
      <right style="thin"/>
      <top/>
      <bottom/>
    </border>
    <border>
      <left style="thin"/>
      <right style="thin"/>
      <top/>
      <bottom style="thin"/>
    </border>
    <border>
      <left style="thin"/>
      <right/>
      <top/>
      <bottom style="thin"/>
    </border>
    <border>
      <left/>
      <right style="thin"/>
      <top/>
      <bottom style="thin"/>
    </border>
    <border>
      <left style="thin"/>
      <right/>
      <top style="thin"/>
      <bottom style="hair"/>
    </border>
    <border>
      <left style="thin"/>
      <right>
        <color indexed="63"/>
      </right>
      <top style="hair"/>
      <bottom style="hair"/>
    </border>
    <border>
      <left style="thin"/>
      <right/>
      <top style="hair"/>
      <bottom style="thin"/>
    </border>
    <border>
      <left>
        <color indexed="63"/>
      </left>
      <right>
        <color indexed="63"/>
      </right>
      <top style="hair"/>
      <bottom>
        <color indexed="63"/>
      </bottom>
    </border>
    <border>
      <left>
        <color indexed="63"/>
      </left>
      <right style="hair"/>
      <top style="hair"/>
      <bottom style="hair"/>
    </border>
    <border>
      <left style="medium"/>
      <right/>
      <top style="medium"/>
      <bottom style="thin"/>
    </border>
    <border>
      <left style="medium"/>
      <right/>
      <top style="thin"/>
      <bottom style="thin"/>
    </border>
    <border>
      <left style="medium"/>
      <right/>
      <top style="thin"/>
      <bottom style="medium"/>
    </border>
    <border>
      <left style="thin"/>
      <right/>
      <top style="thin"/>
      <bottom style="medium"/>
    </border>
    <border>
      <left style="thin"/>
      <right/>
      <top style="medium"/>
      <bottom style="thin"/>
    </border>
    <border>
      <left style="hair"/>
      <right style="hair"/>
      <top style="hair"/>
      <bottom style="hair"/>
    </border>
    <border>
      <left style="hair"/>
      <right>
        <color indexed="63"/>
      </right>
      <top style="hair"/>
      <bottom style="thin"/>
    </border>
    <border>
      <left>
        <color indexed="63"/>
      </left>
      <right style="thin"/>
      <top style="hair"/>
      <bottom style="thin"/>
    </border>
    <border>
      <left style="hair"/>
      <right>
        <color indexed="63"/>
      </right>
      <top style="medium"/>
      <bottom style="hair"/>
    </border>
    <border>
      <left>
        <color indexed="63"/>
      </left>
      <right style="thin"/>
      <top style="medium"/>
      <bottom style="hair"/>
    </border>
    <border>
      <left>
        <color indexed="63"/>
      </left>
      <right style="thin"/>
      <top style="thin"/>
      <bottom style="medium"/>
    </border>
    <border>
      <left>
        <color indexed="63"/>
      </left>
      <right style="thin"/>
      <top style="medium"/>
      <bottom style="thin"/>
    </border>
    <border>
      <left>
        <color indexed="63"/>
      </left>
      <right style="hair"/>
      <top style="medium"/>
      <bottom style="hair"/>
    </border>
    <border>
      <left style="hair"/>
      <right>
        <color indexed="63"/>
      </right>
      <top style="hair"/>
      <bottom style="hair"/>
    </border>
    <border>
      <left>
        <color indexed="63"/>
      </left>
      <right style="thin"/>
      <top style="hair"/>
      <bottom style="hair"/>
    </border>
    <border>
      <left/>
      <right/>
      <top style="thin"/>
      <bottom style="hair"/>
    </border>
    <border>
      <left/>
      <right style="thin"/>
      <top style="thin"/>
      <bottom style="hair"/>
    </border>
    <border>
      <left>
        <color indexed="63"/>
      </left>
      <right>
        <color indexed="63"/>
      </right>
      <top style="hair"/>
      <bottom style="thin"/>
    </border>
  </borders>
  <cellStyleXfs count="8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0" fillId="0" borderId="0" applyNumberFormat="0" applyFont="0" applyFill="0" applyBorder="0" applyProtection="0">
      <alignment horizontal="left" vertical="center" indent="5"/>
    </xf>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51" fillId="16"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13"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28" fillId="0" borderId="0" applyNumberFormat="0" applyFill="0" applyBorder="0" applyAlignment="0" applyProtection="0"/>
    <xf numFmtId="0" fontId="9" fillId="3" borderId="0" applyNumberFormat="0" applyBorder="0" applyAlignment="0" applyProtection="0"/>
    <xf numFmtId="0" fontId="11" fillId="24" borderId="1" applyNumberFormat="0" applyAlignment="0" applyProtection="0"/>
    <xf numFmtId="0" fontId="13" fillId="4" borderId="0" applyNumberFormat="0" applyBorder="0" applyAlignment="0" applyProtection="0"/>
    <xf numFmtId="0" fontId="14" fillId="0" borderId="2" applyNumberFormat="0" applyFill="0" applyAlignment="0" applyProtection="0"/>
    <xf numFmtId="0" fontId="15" fillId="0" borderId="3" applyNumberFormat="0" applyFill="0" applyAlignment="0" applyProtection="0"/>
    <xf numFmtId="0" fontId="16" fillId="0" borderId="4" applyNumberFormat="0" applyFill="0" applyAlignment="0" applyProtection="0"/>
    <xf numFmtId="0" fontId="16" fillId="0" borderId="0" applyNumberFormat="0" applyFill="0" applyBorder="0" applyAlignment="0" applyProtection="0"/>
    <xf numFmtId="0" fontId="0" fillId="25" borderId="5" applyNumberFormat="0" applyFont="0" applyAlignment="0" applyProtection="0"/>
    <xf numFmtId="0" fontId="52" fillId="26" borderId="0" applyNumberFormat="0" applyBorder="0" applyAlignment="0" applyProtection="0"/>
    <xf numFmtId="0" fontId="6" fillId="0" borderId="0" applyNumberFormat="0" applyFill="0" applyBorder="0" applyAlignment="0" applyProtection="0"/>
    <xf numFmtId="0" fontId="53" fillId="27" borderId="0" applyNumberFormat="0" applyBorder="0" applyAlignment="0" applyProtection="0"/>
    <xf numFmtId="0" fontId="10" fillId="28" borderId="6" applyNumberFormat="0" applyAlignment="0" applyProtection="0"/>
    <xf numFmtId="0" fontId="18" fillId="0" borderId="7" applyNumberFormat="0" applyFill="0" applyAlignment="0" applyProtection="0"/>
    <xf numFmtId="0" fontId="54" fillId="0" borderId="8" applyNumberFormat="0" applyFill="0" applyAlignment="0" applyProtection="0"/>
    <xf numFmtId="0" fontId="19" fillId="29" borderId="0" applyNumberFormat="0" applyBorder="0" applyAlignment="0" applyProtection="0"/>
    <xf numFmtId="0" fontId="0" fillId="30" borderId="9" applyNumberFormat="0" applyFont="0" applyAlignment="0" applyProtection="0"/>
    <xf numFmtId="0" fontId="21" fillId="0" borderId="0" applyNumberFormat="0" applyFill="0" applyBorder="0" applyAlignment="0" applyProtection="0"/>
    <xf numFmtId="0" fontId="14" fillId="0" borderId="2" applyNumberFormat="0" applyFill="0" applyAlignment="0" applyProtection="0"/>
    <xf numFmtId="0" fontId="15" fillId="0" borderId="10" applyNumberFormat="0" applyFill="0" applyAlignment="0" applyProtection="0"/>
    <xf numFmtId="0" fontId="16" fillId="0" borderId="4" applyNumberFormat="0" applyFill="0" applyAlignment="0" applyProtection="0"/>
    <xf numFmtId="0" fontId="16" fillId="0" borderId="0" applyNumberForma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0" borderId="0">
      <alignment/>
      <protection/>
    </xf>
    <xf numFmtId="0" fontId="1" fillId="0" borderId="0">
      <alignment/>
      <protection/>
    </xf>
    <xf numFmtId="0" fontId="22" fillId="0" borderId="11" applyNumberFormat="0" applyFill="0" applyAlignment="0" applyProtection="0"/>
    <xf numFmtId="0" fontId="17" fillId="7" borderId="6" applyNumberFormat="0" applyAlignment="0" applyProtection="0"/>
    <xf numFmtId="0" fontId="55" fillId="24" borderId="12" applyNumberFormat="0" applyAlignment="0" applyProtection="0"/>
    <xf numFmtId="0" fontId="21" fillId="0" borderId="0" applyNumberFormat="0" applyFill="0" applyBorder="0" applyAlignment="0" applyProtection="0"/>
    <xf numFmtId="0" fontId="20" fillId="28" borderId="1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4" fontId="42" fillId="0" borderId="0">
      <alignment/>
      <protection/>
    </xf>
  </cellStyleXfs>
  <cellXfs count="358">
    <xf numFmtId="0" fontId="0" fillId="0" borderId="0" xfId="0" applyAlignment="1">
      <alignment/>
    </xf>
    <xf numFmtId="0" fontId="25" fillId="31" borderId="0" xfId="56" applyFont="1" applyFill="1" applyAlignment="1" applyProtection="1">
      <alignment horizontal="left" vertical="top" wrapText="1"/>
      <protection/>
    </xf>
    <xf numFmtId="3" fontId="29" fillId="25" borderId="14" xfId="70" applyNumberFormat="1" applyFont="1" applyFill="1" applyBorder="1" applyAlignment="1" applyProtection="1">
      <alignment horizontal="center" vertical="center" shrinkToFit="1"/>
      <protection locked="0"/>
    </xf>
    <xf numFmtId="10" fontId="29" fillId="25" borderId="14" xfId="70" applyNumberFormat="1" applyFont="1" applyFill="1" applyBorder="1" applyAlignment="1" applyProtection="1">
      <alignment horizontal="center" vertical="center" wrapText="1"/>
      <protection locked="0"/>
    </xf>
    <xf numFmtId="9" fontId="29" fillId="25" borderId="14" xfId="70" applyFont="1" applyFill="1" applyBorder="1" applyAlignment="1" applyProtection="1">
      <alignment horizontal="center" vertical="center" wrapText="1"/>
      <protection locked="0"/>
    </xf>
    <xf numFmtId="3" fontId="29" fillId="25" borderId="15" xfId="70" applyNumberFormat="1" applyFont="1" applyFill="1" applyBorder="1" applyAlignment="1" applyProtection="1">
      <alignment horizontal="center" vertical="center" shrinkToFit="1"/>
      <protection locked="0"/>
    </xf>
    <xf numFmtId="10" fontId="29" fillId="25" borderId="15" xfId="70" applyNumberFormat="1" applyFont="1" applyFill="1" applyBorder="1" applyAlignment="1" applyProtection="1">
      <alignment horizontal="center" vertical="center" wrapText="1"/>
      <protection locked="0"/>
    </xf>
    <xf numFmtId="9" fontId="29" fillId="25" borderId="15" xfId="70" applyFont="1" applyFill="1" applyBorder="1" applyAlignment="1" applyProtection="1">
      <alignment horizontal="center" vertical="center" wrapText="1"/>
      <protection locked="0"/>
    </xf>
    <xf numFmtId="3" fontId="29" fillId="25" borderId="16" xfId="70" applyNumberFormat="1" applyFont="1" applyFill="1" applyBorder="1" applyAlignment="1" applyProtection="1">
      <alignment horizontal="center" vertical="center" shrinkToFit="1"/>
      <protection locked="0"/>
    </xf>
    <xf numFmtId="10" fontId="29" fillId="25" borderId="16" xfId="70" applyNumberFormat="1" applyFont="1" applyFill="1" applyBorder="1" applyAlignment="1" applyProtection="1">
      <alignment horizontal="center" vertical="center" wrapText="1"/>
      <protection locked="0"/>
    </xf>
    <xf numFmtId="9" fontId="29" fillId="25" borderId="16" xfId="70" applyFont="1" applyFill="1" applyBorder="1" applyAlignment="1" applyProtection="1">
      <alignment horizontal="center" vertical="center" wrapText="1"/>
      <protection locked="0"/>
    </xf>
    <xf numFmtId="3" fontId="29" fillId="25" borderId="17" xfId="70" applyNumberFormat="1" applyFont="1" applyFill="1" applyBorder="1" applyAlignment="1" applyProtection="1">
      <alignment horizontal="center" vertical="center" shrinkToFit="1"/>
      <protection locked="0"/>
    </xf>
    <xf numFmtId="10" fontId="29" fillId="25" borderId="17" xfId="70" applyNumberFormat="1" applyFont="1" applyFill="1" applyBorder="1" applyAlignment="1" applyProtection="1">
      <alignment horizontal="center" vertical="center" wrapText="1"/>
      <protection locked="0"/>
    </xf>
    <xf numFmtId="9" fontId="29" fillId="25" borderId="17" xfId="70" applyFont="1" applyFill="1" applyBorder="1" applyAlignment="1" applyProtection="1">
      <alignment horizontal="center" vertical="center" wrapText="1"/>
      <protection locked="0"/>
    </xf>
    <xf numFmtId="0" fontId="0" fillId="31" borderId="0" xfId="0" applyFont="1" applyFill="1" applyAlignment="1" applyProtection="1">
      <alignment/>
      <protection/>
    </xf>
    <xf numFmtId="0" fontId="0" fillId="31" borderId="0" xfId="0" applyFill="1" applyAlignment="1" applyProtection="1">
      <alignment/>
      <protection/>
    </xf>
    <xf numFmtId="0" fontId="0" fillId="31" borderId="0" xfId="0" applyFill="1" applyAlignment="1" applyProtection="1">
      <alignment vertical="center"/>
      <protection/>
    </xf>
    <xf numFmtId="0" fontId="25" fillId="31" borderId="0" xfId="0" applyFont="1" applyFill="1" applyAlignment="1" applyProtection="1">
      <alignment vertical="center"/>
      <protection/>
    </xf>
    <xf numFmtId="0" fontId="41" fillId="31" borderId="0" xfId="0" applyFont="1" applyFill="1" applyAlignment="1" applyProtection="1">
      <alignment vertical="center"/>
      <protection/>
    </xf>
    <xf numFmtId="0" fontId="0" fillId="31" borderId="0" xfId="0" applyFont="1" applyFill="1" applyAlignment="1" applyProtection="1">
      <alignment vertical="top"/>
      <protection/>
    </xf>
    <xf numFmtId="0" fontId="35" fillId="31" borderId="0" xfId="0" applyFont="1" applyFill="1" applyAlignment="1" applyProtection="1">
      <alignment horizontal="center" vertical="top"/>
      <protection/>
    </xf>
    <xf numFmtId="0" fontId="56" fillId="31" borderId="0" xfId="0" applyFont="1" applyFill="1" applyAlignment="1" applyProtection="1">
      <alignment vertical="top"/>
      <protection/>
    </xf>
    <xf numFmtId="0" fontId="36" fillId="31" borderId="0" xfId="0" applyFont="1" applyFill="1" applyAlignment="1" applyProtection="1">
      <alignment horizontal="left" vertical="top"/>
      <protection/>
    </xf>
    <xf numFmtId="0" fontId="35" fillId="31" borderId="0" xfId="0" applyFont="1" applyFill="1" applyAlignment="1" applyProtection="1">
      <alignment vertical="top" wrapText="1"/>
      <protection/>
    </xf>
    <xf numFmtId="0" fontId="35" fillId="31" borderId="0" xfId="0" applyFont="1" applyFill="1" applyAlignment="1" applyProtection="1">
      <alignment horizontal="justify" vertical="top" wrapText="1"/>
      <protection/>
    </xf>
    <xf numFmtId="0" fontId="35" fillId="31" borderId="0" xfId="0" applyFont="1" applyFill="1" applyAlignment="1" applyProtection="1">
      <alignment horizontal="center" vertical="top" wrapText="1"/>
      <protection/>
    </xf>
    <xf numFmtId="0" fontId="35" fillId="31" borderId="0" xfId="0" applyFont="1" applyFill="1" applyAlignment="1" applyProtection="1">
      <alignment/>
      <protection/>
    </xf>
    <xf numFmtId="0" fontId="36" fillId="31" borderId="0" xfId="0" applyFont="1" applyFill="1" applyAlignment="1" applyProtection="1">
      <alignment/>
      <protection/>
    </xf>
    <xf numFmtId="0" fontId="35" fillId="31" borderId="0" xfId="0" applyFont="1" applyFill="1" applyAlignment="1" applyProtection="1">
      <alignment horizontal="center" vertical="center"/>
      <protection/>
    </xf>
    <xf numFmtId="0" fontId="3" fillId="31" borderId="0" xfId="0" applyFont="1" applyFill="1" applyAlignment="1" applyProtection="1">
      <alignment vertical="center"/>
      <protection/>
    </xf>
    <xf numFmtId="0" fontId="0" fillId="31" borderId="18" xfId="0" applyFill="1" applyBorder="1" applyAlignment="1" applyProtection="1">
      <alignment vertical="center"/>
      <protection/>
    </xf>
    <xf numFmtId="0" fontId="0" fillId="31" borderId="19" xfId="0" applyFill="1" applyBorder="1" applyAlignment="1" applyProtection="1">
      <alignment vertical="center"/>
      <protection/>
    </xf>
    <xf numFmtId="14" fontId="0" fillId="31" borderId="20" xfId="0" applyNumberFormat="1" applyFill="1" applyBorder="1" applyAlignment="1" applyProtection="1">
      <alignment horizontal="left" vertical="center"/>
      <protection/>
    </xf>
    <xf numFmtId="0" fontId="0" fillId="31" borderId="21" xfId="0" applyFill="1" applyBorder="1" applyAlignment="1" applyProtection="1">
      <alignment vertical="center"/>
      <protection/>
    </xf>
    <xf numFmtId="0" fontId="0" fillId="31" borderId="22" xfId="0" applyFill="1" applyBorder="1" applyAlignment="1" applyProtection="1">
      <alignment vertical="center"/>
      <protection/>
    </xf>
    <xf numFmtId="0" fontId="0" fillId="31" borderId="23" xfId="0" applyFill="1" applyBorder="1" applyAlignment="1" applyProtection="1">
      <alignment vertical="center"/>
      <protection/>
    </xf>
    <xf numFmtId="0" fontId="0" fillId="31" borderId="24" xfId="0" applyFill="1" applyBorder="1" applyAlignment="1" applyProtection="1">
      <alignment vertical="center"/>
      <protection/>
    </xf>
    <xf numFmtId="0" fontId="0" fillId="32" borderId="0" xfId="0" applyFont="1" applyFill="1" applyAlignment="1" applyProtection="1">
      <alignment/>
      <protection/>
    </xf>
    <xf numFmtId="0" fontId="0" fillId="6" borderId="25" xfId="0" applyFill="1" applyBorder="1" applyAlignment="1" applyProtection="1">
      <alignment/>
      <protection/>
    </xf>
    <xf numFmtId="0" fontId="0" fillId="6" borderId="26" xfId="0" applyFill="1" applyBorder="1" applyAlignment="1" applyProtection="1">
      <alignment horizontal="center" vertical="center"/>
      <protection/>
    </xf>
    <xf numFmtId="0" fontId="5" fillId="6" borderId="26" xfId="0" applyFont="1" applyFill="1" applyBorder="1" applyAlignment="1" applyProtection="1">
      <alignment vertical="center"/>
      <protection/>
    </xf>
    <xf numFmtId="0" fontId="0" fillId="6" borderId="26" xfId="0" applyFill="1" applyBorder="1" applyAlignment="1" applyProtection="1">
      <alignment/>
      <protection/>
    </xf>
    <xf numFmtId="0" fontId="0" fillId="6" borderId="26" xfId="0" applyFill="1" applyBorder="1" applyAlignment="1" applyProtection="1">
      <alignment horizontal="center"/>
      <protection/>
    </xf>
    <xf numFmtId="0" fontId="0" fillId="6" borderId="27" xfId="0" applyFill="1" applyBorder="1" applyAlignment="1" applyProtection="1">
      <alignment/>
      <protection/>
    </xf>
    <xf numFmtId="15" fontId="0" fillId="33" borderId="0" xfId="0" applyNumberFormat="1" applyFill="1" applyAlignment="1" applyProtection="1">
      <alignment/>
      <protection/>
    </xf>
    <xf numFmtId="0" fontId="0" fillId="33" borderId="0" xfId="0" applyFill="1" applyAlignment="1" applyProtection="1">
      <alignment/>
      <protection/>
    </xf>
    <xf numFmtId="0" fontId="0" fillId="31" borderId="27" xfId="0" applyFont="1" applyFill="1" applyBorder="1" applyAlignment="1" applyProtection="1">
      <alignment/>
      <protection/>
    </xf>
    <xf numFmtId="0" fontId="0" fillId="32" borderId="0" xfId="0" applyFill="1" applyAlignment="1" applyProtection="1">
      <alignment/>
      <protection/>
    </xf>
    <xf numFmtId="0" fontId="0" fillId="31" borderId="28" xfId="0" applyFont="1" applyFill="1" applyBorder="1" applyAlignment="1" applyProtection="1">
      <alignment/>
      <protection/>
    </xf>
    <xf numFmtId="0" fontId="0" fillId="32" borderId="0" xfId="0" applyFill="1" applyAlignment="1" applyProtection="1">
      <alignment vertical="center"/>
      <protection/>
    </xf>
    <xf numFmtId="0" fontId="0" fillId="31" borderId="29" xfId="0" applyFill="1" applyBorder="1" applyAlignment="1" applyProtection="1">
      <alignment vertical="center"/>
      <protection/>
    </xf>
    <xf numFmtId="0" fontId="7" fillId="31" borderId="0" xfId="0" applyFont="1" applyFill="1" applyAlignment="1" applyProtection="1">
      <alignment horizontal="left" vertical="center" wrapText="1"/>
      <protection/>
    </xf>
    <xf numFmtId="0" fontId="0" fillId="31" borderId="28" xfId="0" applyFill="1" applyBorder="1" applyAlignment="1" applyProtection="1">
      <alignment vertical="center"/>
      <protection/>
    </xf>
    <xf numFmtId="0" fontId="0" fillId="32" borderId="0" xfId="0" applyFill="1" applyAlignment="1" applyProtection="1">
      <alignment horizontal="center"/>
      <protection/>
    </xf>
    <xf numFmtId="0" fontId="0" fillId="32" borderId="29" xfId="0" applyFill="1" applyBorder="1" applyAlignment="1" applyProtection="1">
      <alignment vertical="center"/>
      <protection/>
    </xf>
    <xf numFmtId="0" fontId="0" fillId="31" borderId="29" xfId="0" applyFont="1" applyFill="1" applyBorder="1" applyAlignment="1" applyProtection="1">
      <alignment vertical="center"/>
      <protection/>
    </xf>
    <xf numFmtId="0" fontId="2" fillId="34" borderId="0" xfId="0" applyFont="1" applyFill="1" applyAlignment="1" applyProtection="1">
      <alignment horizontal="center" vertical="center"/>
      <protection/>
    </xf>
    <xf numFmtId="0" fontId="56" fillId="31" borderId="28" xfId="0" applyFont="1" applyFill="1" applyBorder="1" applyAlignment="1" applyProtection="1">
      <alignment/>
      <protection/>
    </xf>
    <xf numFmtId="0" fontId="0" fillId="35" borderId="0" xfId="0" applyFont="1" applyFill="1" applyAlignment="1" applyProtection="1">
      <alignment vertical="center"/>
      <protection/>
    </xf>
    <xf numFmtId="0" fontId="0" fillId="31" borderId="0" xfId="0" applyFont="1" applyFill="1" applyAlignment="1" applyProtection="1">
      <alignment vertical="center"/>
      <protection/>
    </xf>
    <xf numFmtId="0" fontId="32" fillId="31" borderId="0" xfId="0" applyFont="1" applyFill="1" applyBorder="1" applyAlignment="1" applyProtection="1">
      <alignment horizontal="center" vertical="center"/>
      <protection/>
    </xf>
    <xf numFmtId="0" fontId="43" fillId="31" borderId="0" xfId="0" applyFont="1" applyFill="1" applyAlignment="1" applyProtection="1">
      <alignment horizontal="left" vertical="top" wrapText="1"/>
      <protection/>
    </xf>
    <xf numFmtId="0" fontId="0" fillId="6" borderId="29" xfId="0" applyFill="1" applyBorder="1" applyAlignment="1" applyProtection="1">
      <alignment/>
      <protection/>
    </xf>
    <xf numFmtId="0" fontId="0" fillId="31" borderId="30" xfId="0" applyFont="1" applyFill="1" applyBorder="1" applyAlignment="1" applyProtection="1">
      <alignment vertical="center"/>
      <protection/>
    </xf>
    <xf numFmtId="0" fontId="3" fillId="31" borderId="30" xfId="0" applyFont="1" applyFill="1" applyBorder="1" applyAlignment="1" applyProtection="1">
      <alignment horizontal="center" vertical="top"/>
      <protection/>
    </xf>
    <xf numFmtId="0" fontId="3" fillId="31" borderId="30" xfId="0" applyFont="1" applyFill="1" applyBorder="1" applyAlignment="1" applyProtection="1">
      <alignment horizontal="right" vertical="center"/>
      <protection/>
    </xf>
    <xf numFmtId="0" fontId="0" fillId="31" borderId="30" xfId="0" applyFont="1" applyFill="1" applyBorder="1" applyAlignment="1" applyProtection="1">
      <alignment vertical="top"/>
      <protection/>
    </xf>
    <xf numFmtId="0" fontId="0" fillId="31" borderId="30" xfId="0" applyFill="1" applyBorder="1" applyAlignment="1" applyProtection="1">
      <alignment vertical="top" wrapText="1"/>
      <protection/>
    </xf>
    <xf numFmtId="0" fontId="31" fillId="31" borderId="28" xfId="0" applyFont="1" applyFill="1" applyBorder="1" applyAlignment="1" applyProtection="1">
      <alignment vertical="top" wrapText="1"/>
      <protection/>
    </xf>
    <xf numFmtId="0" fontId="0" fillId="6" borderId="0" xfId="0" applyFont="1" applyFill="1" applyAlignment="1" applyProtection="1">
      <alignment vertical="top"/>
      <protection/>
    </xf>
    <xf numFmtId="0" fontId="0" fillId="32" borderId="0" xfId="0" applyFont="1" applyFill="1" applyAlignment="1" applyProtection="1">
      <alignment vertical="top"/>
      <protection/>
    </xf>
    <xf numFmtId="15" fontId="0" fillId="33" borderId="0" xfId="0" applyNumberFormat="1" applyFont="1" applyFill="1" applyAlignment="1" applyProtection="1">
      <alignment vertical="top"/>
      <protection/>
    </xf>
    <xf numFmtId="0" fontId="0" fillId="33" borderId="0" xfId="0" applyFont="1" applyFill="1" applyAlignment="1" applyProtection="1">
      <alignment vertical="top"/>
      <protection/>
    </xf>
    <xf numFmtId="15" fontId="0" fillId="33" borderId="0" xfId="0" applyNumberFormat="1" applyFill="1" applyAlignment="1" applyProtection="1">
      <alignment vertical="center"/>
      <protection/>
    </xf>
    <xf numFmtId="0" fontId="0" fillId="33" borderId="0" xfId="0" applyFill="1" applyAlignment="1" applyProtection="1">
      <alignment vertical="center"/>
      <protection/>
    </xf>
    <xf numFmtId="0" fontId="32" fillId="31" borderId="31" xfId="0" applyFont="1" applyFill="1" applyBorder="1" applyAlignment="1" applyProtection="1">
      <alignment horizontal="center" vertical="center"/>
      <protection/>
    </xf>
    <xf numFmtId="0" fontId="32" fillId="31" borderId="0" xfId="0" applyFont="1" applyFill="1" applyAlignment="1" applyProtection="1">
      <alignment horizontal="center" vertical="center"/>
      <protection/>
    </xf>
    <xf numFmtId="0" fontId="4" fillId="31" borderId="0" xfId="0" applyFont="1" applyFill="1" applyAlignment="1" applyProtection="1">
      <alignment vertical="center" wrapText="1"/>
      <protection/>
    </xf>
    <xf numFmtId="0" fontId="0" fillId="6" borderId="29" xfId="0" applyFill="1" applyBorder="1" applyAlignment="1" applyProtection="1">
      <alignment vertical="center"/>
      <protection/>
    </xf>
    <xf numFmtId="0" fontId="34" fillId="31" borderId="32" xfId="0" applyFont="1" applyFill="1" applyBorder="1" applyAlignment="1" applyProtection="1">
      <alignment vertical="top" wrapText="1"/>
      <protection/>
    </xf>
    <xf numFmtId="0" fontId="31" fillId="31" borderId="28" xfId="0" applyFont="1" applyFill="1" applyBorder="1" applyAlignment="1" applyProtection="1">
      <alignment vertical="center" wrapText="1"/>
      <protection/>
    </xf>
    <xf numFmtId="0" fontId="0" fillId="6" borderId="0" xfId="0" applyFont="1" applyFill="1" applyAlignment="1" applyProtection="1">
      <alignment vertical="center"/>
      <protection/>
    </xf>
    <xf numFmtId="0" fontId="31" fillId="6" borderId="0" xfId="0" applyFont="1" applyFill="1" applyAlignment="1" applyProtection="1">
      <alignment vertical="center" wrapText="1"/>
      <protection/>
    </xf>
    <xf numFmtId="0" fontId="4" fillId="31" borderId="0" xfId="0" applyFont="1" applyFill="1" applyAlignment="1" applyProtection="1" quotePrefix="1">
      <alignment horizontal="right" vertical="top" wrapText="1"/>
      <protection/>
    </xf>
    <xf numFmtId="0" fontId="3" fillId="31" borderId="0" xfId="0" applyFont="1" applyFill="1" applyAlignment="1" applyProtection="1">
      <alignment horizontal="center" vertical="center"/>
      <protection/>
    </xf>
    <xf numFmtId="0" fontId="24" fillId="31" borderId="17" xfId="0" applyFont="1" applyFill="1" applyBorder="1" applyAlignment="1" applyProtection="1">
      <alignment horizontal="center" vertical="center" wrapText="1"/>
      <protection/>
    </xf>
    <xf numFmtId="0" fontId="0" fillId="32" borderId="0" xfId="0" applyFill="1" applyAlignment="1" applyProtection="1">
      <alignment vertical="center" wrapText="1"/>
      <protection/>
    </xf>
    <xf numFmtId="0" fontId="29" fillId="31" borderId="0" xfId="0" applyFont="1" applyFill="1" applyAlignment="1" applyProtection="1">
      <alignment horizontal="right" vertical="center"/>
      <protection/>
    </xf>
    <xf numFmtId="3" fontId="29" fillId="36" borderId="14" xfId="70" applyNumberFormat="1" applyFont="1" applyFill="1" applyBorder="1" applyAlignment="1" applyProtection="1">
      <alignment horizontal="center" vertical="center" shrinkToFit="1"/>
      <protection/>
    </xf>
    <xf numFmtId="2" fontId="29" fillId="32" borderId="17" xfId="70" applyNumberFormat="1" applyFont="1" applyFill="1" applyBorder="1" applyAlignment="1" applyProtection="1">
      <alignment horizontal="center" vertical="center"/>
      <protection/>
    </xf>
    <xf numFmtId="9" fontId="29" fillId="32" borderId="17" xfId="70" applyFont="1" applyFill="1" applyBorder="1" applyAlignment="1" applyProtection="1">
      <alignment horizontal="center" vertical="center"/>
      <protection/>
    </xf>
    <xf numFmtId="1" fontId="29" fillId="32" borderId="17" xfId="70" applyNumberFormat="1" applyFont="1" applyFill="1" applyBorder="1" applyAlignment="1" applyProtection="1">
      <alignment horizontal="center" vertical="center"/>
      <protection/>
    </xf>
    <xf numFmtId="0" fontId="0" fillId="32" borderId="17" xfId="0" applyFill="1" applyBorder="1" applyAlignment="1" applyProtection="1">
      <alignment vertical="center"/>
      <protection/>
    </xf>
    <xf numFmtId="0" fontId="29" fillId="32" borderId="0" xfId="0" applyFont="1" applyFill="1" applyAlignment="1" applyProtection="1">
      <alignment vertical="center"/>
      <protection/>
    </xf>
    <xf numFmtId="3" fontId="29" fillId="32" borderId="17" xfId="0" applyNumberFormat="1" applyFont="1" applyFill="1" applyBorder="1" applyAlignment="1" applyProtection="1">
      <alignment vertical="center"/>
      <protection/>
    </xf>
    <xf numFmtId="3" fontId="29" fillId="32" borderId="0" xfId="0" applyNumberFormat="1" applyFont="1" applyFill="1" applyAlignment="1" applyProtection="1">
      <alignment vertical="center"/>
      <protection/>
    </xf>
    <xf numFmtId="3" fontId="29" fillId="36" borderId="15" xfId="70" applyNumberFormat="1" applyFont="1" applyFill="1" applyBorder="1" applyAlignment="1" applyProtection="1">
      <alignment horizontal="center" vertical="center" shrinkToFit="1"/>
      <protection/>
    </xf>
    <xf numFmtId="3" fontId="29" fillId="36" borderId="16" xfId="70" applyNumberFormat="1" applyFont="1" applyFill="1" applyBorder="1" applyAlignment="1" applyProtection="1">
      <alignment horizontal="center" vertical="center" shrinkToFit="1"/>
      <protection/>
    </xf>
    <xf numFmtId="9" fontId="0" fillId="31" borderId="28" xfId="0" applyNumberFormat="1" applyFill="1" applyBorder="1" applyAlignment="1" applyProtection="1">
      <alignment vertical="center"/>
      <protection/>
    </xf>
    <xf numFmtId="3" fontId="29" fillId="37" borderId="17" xfId="70" applyNumberFormat="1" applyFont="1" applyFill="1" applyBorder="1" applyAlignment="1" applyProtection="1">
      <alignment horizontal="center" vertical="center" shrinkToFit="1"/>
      <protection/>
    </xf>
    <xf numFmtId="3" fontId="29" fillId="36" borderId="17" xfId="70" applyNumberFormat="1" applyFont="1" applyFill="1" applyBorder="1" applyAlignment="1" applyProtection="1">
      <alignment horizontal="center" vertical="center" shrinkToFit="1"/>
      <protection/>
    </xf>
    <xf numFmtId="2" fontId="29" fillId="32" borderId="0" xfId="70" applyNumberFormat="1" applyFont="1" applyFill="1" applyBorder="1" applyAlignment="1" applyProtection="1">
      <alignment horizontal="center" vertical="center"/>
      <protection/>
    </xf>
    <xf numFmtId="9" fontId="29" fillId="32" borderId="0" xfId="70" applyFont="1" applyFill="1" applyBorder="1" applyAlignment="1" applyProtection="1">
      <alignment horizontal="center" vertical="center"/>
      <protection/>
    </xf>
    <xf numFmtId="1" fontId="29" fillId="32" borderId="0" xfId="70" applyNumberFormat="1" applyFont="1" applyFill="1" applyBorder="1" applyAlignment="1" applyProtection="1">
      <alignment horizontal="center" vertical="center"/>
      <protection/>
    </xf>
    <xf numFmtId="0" fontId="0" fillId="32" borderId="0" xfId="0" applyFill="1" applyBorder="1" applyAlignment="1" applyProtection="1">
      <alignment vertical="center"/>
      <protection/>
    </xf>
    <xf numFmtId="3" fontId="29" fillId="32" borderId="0" xfId="0" applyNumberFormat="1" applyFont="1" applyFill="1" applyBorder="1" applyAlignment="1" applyProtection="1">
      <alignment vertical="center"/>
      <protection/>
    </xf>
    <xf numFmtId="0" fontId="24" fillId="33" borderId="33" xfId="0" applyFont="1" applyFill="1" applyBorder="1" applyAlignment="1" applyProtection="1">
      <alignment vertical="center"/>
      <protection/>
    </xf>
    <xf numFmtId="0" fontId="0" fillId="33" borderId="33" xfId="0" applyFill="1" applyBorder="1" applyAlignment="1" applyProtection="1">
      <alignment vertical="center"/>
      <protection/>
    </xf>
    <xf numFmtId="0" fontId="0" fillId="33" borderId="34" xfId="0" applyFill="1" applyBorder="1" applyAlignment="1" applyProtection="1">
      <alignment vertical="center"/>
      <protection/>
    </xf>
    <xf numFmtId="3" fontId="0" fillId="36" borderId="17" xfId="0" applyNumberFormat="1" applyFont="1" applyFill="1" applyBorder="1" applyAlignment="1" applyProtection="1">
      <alignment horizontal="center" vertical="center" shrinkToFit="1"/>
      <protection/>
    </xf>
    <xf numFmtId="174" fontId="29" fillId="36" borderId="17" xfId="70" applyNumberFormat="1" applyFont="1" applyFill="1" applyBorder="1" applyAlignment="1" applyProtection="1">
      <alignment horizontal="center" vertical="center" shrinkToFit="1"/>
      <protection/>
    </xf>
    <xf numFmtId="0" fontId="34" fillId="31" borderId="0" xfId="0" applyFont="1" applyFill="1" applyAlignment="1" applyProtection="1">
      <alignment vertical="center" wrapText="1"/>
      <protection/>
    </xf>
    <xf numFmtId="0" fontId="26" fillId="31" borderId="0" xfId="0" applyFont="1" applyFill="1" applyAlignment="1" applyProtection="1">
      <alignment vertical="center" wrapText="1"/>
      <protection/>
    </xf>
    <xf numFmtId="10" fontId="0" fillId="36" borderId="17" xfId="70" applyNumberFormat="1" applyFill="1" applyBorder="1" applyAlignment="1" applyProtection="1">
      <alignment horizontal="center" vertical="center" wrapText="1"/>
      <protection/>
    </xf>
    <xf numFmtId="10" fontId="4" fillId="31" borderId="0" xfId="70" applyNumberFormat="1" applyFont="1" applyFill="1" applyAlignment="1" applyProtection="1">
      <alignment vertical="center" wrapText="1"/>
      <protection/>
    </xf>
    <xf numFmtId="0" fontId="0" fillId="33" borderId="32" xfId="0" applyFill="1" applyBorder="1" applyAlignment="1" applyProtection="1">
      <alignment vertical="center"/>
      <protection/>
    </xf>
    <xf numFmtId="10" fontId="3" fillId="36" borderId="17" xfId="70" applyNumberFormat="1" applyFont="1" applyFill="1" applyBorder="1" applyAlignment="1" applyProtection="1">
      <alignment horizontal="center" vertical="center" wrapText="1"/>
      <protection/>
    </xf>
    <xf numFmtId="10" fontId="4" fillId="31" borderId="0" xfId="0" applyNumberFormat="1" applyFont="1" applyFill="1" applyAlignment="1" applyProtection="1">
      <alignment vertical="center" wrapText="1"/>
      <protection/>
    </xf>
    <xf numFmtId="3" fontId="0" fillId="32" borderId="0" xfId="0" applyNumberFormat="1" applyFill="1" applyAlignment="1" applyProtection="1">
      <alignment vertical="center"/>
      <protection/>
    </xf>
    <xf numFmtId="0" fontId="0" fillId="32" borderId="0" xfId="0" applyFont="1" applyFill="1" applyAlignment="1" applyProtection="1">
      <alignment vertical="top"/>
      <protection/>
    </xf>
    <xf numFmtId="0" fontId="0" fillId="31" borderId="29" xfId="0" applyFont="1" applyFill="1" applyBorder="1" applyAlignment="1" applyProtection="1">
      <alignment vertical="top"/>
      <protection/>
    </xf>
    <xf numFmtId="0" fontId="0" fillId="31" borderId="0" xfId="0" applyFont="1" applyFill="1" applyAlignment="1" applyProtection="1">
      <alignment horizontal="center" vertical="center"/>
      <protection/>
    </xf>
    <xf numFmtId="0" fontId="0" fillId="31" borderId="0" xfId="0" applyFont="1" applyFill="1" applyAlignment="1" applyProtection="1">
      <alignment vertical="top"/>
      <protection/>
    </xf>
    <xf numFmtId="0" fontId="0" fillId="31" borderId="28" xfId="0" applyFont="1" applyFill="1" applyBorder="1" applyAlignment="1" applyProtection="1">
      <alignment vertical="top"/>
      <protection/>
    </xf>
    <xf numFmtId="0" fontId="0" fillId="31" borderId="35" xfId="0" applyFont="1" applyFill="1" applyBorder="1" applyAlignment="1" applyProtection="1">
      <alignment vertical="top"/>
      <protection/>
    </xf>
    <xf numFmtId="0" fontId="0" fillId="31" borderId="36" xfId="0" applyFont="1" applyFill="1" applyBorder="1" applyAlignment="1" applyProtection="1">
      <alignment horizontal="center" vertical="center"/>
      <protection/>
    </xf>
    <xf numFmtId="0" fontId="0" fillId="31" borderId="36" xfId="0" applyFont="1" applyFill="1" applyBorder="1" applyAlignment="1" applyProtection="1">
      <alignment vertical="center"/>
      <protection/>
    </xf>
    <xf numFmtId="0" fontId="0" fillId="31" borderId="36" xfId="0" applyFont="1" applyFill="1" applyBorder="1" applyAlignment="1" applyProtection="1">
      <alignment vertical="top"/>
      <protection/>
    </xf>
    <xf numFmtId="0" fontId="0" fillId="31" borderId="37" xfId="0" applyFont="1" applyFill="1" applyBorder="1" applyAlignment="1" applyProtection="1">
      <alignment vertical="top"/>
      <protection/>
    </xf>
    <xf numFmtId="0" fontId="0" fillId="33" borderId="0" xfId="0" applyFont="1" applyFill="1" applyAlignment="1" applyProtection="1">
      <alignment vertical="top"/>
      <protection/>
    </xf>
    <xf numFmtId="0" fontId="0" fillId="33" borderId="0" xfId="0" applyFont="1" applyFill="1" applyAlignment="1" applyProtection="1">
      <alignment horizontal="center" vertical="center"/>
      <protection/>
    </xf>
    <xf numFmtId="0" fontId="0" fillId="33" borderId="0" xfId="0" applyFont="1" applyFill="1" applyAlignment="1" applyProtection="1">
      <alignment vertical="center"/>
      <protection/>
    </xf>
    <xf numFmtId="10" fontId="29" fillId="32" borderId="17" xfId="70" applyNumberFormat="1" applyFont="1" applyFill="1" applyBorder="1" applyAlignment="1" applyProtection="1">
      <alignment vertical="center"/>
      <protection/>
    </xf>
    <xf numFmtId="0" fontId="33" fillId="0" borderId="0" xfId="0" applyFont="1" applyAlignment="1" applyProtection="1">
      <alignment/>
      <protection/>
    </xf>
    <xf numFmtId="0" fontId="0" fillId="0" borderId="0" xfId="0" applyFont="1" applyAlignment="1" applyProtection="1">
      <alignment/>
      <protection/>
    </xf>
    <xf numFmtId="0" fontId="0" fillId="0" borderId="0" xfId="0" applyAlignment="1" applyProtection="1">
      <alignment/>
      <protection/>
    </xf>
    <xf numFmtId="0" fontId="26" fillId="0" borderId="0" xfId="0" applyFont="1" applyAlignment="1" applyProtection="1">
      <alignment/>
      <protection/>
    </xf>
    <xf numFmtId="10" fontId="44" fillId="6" borderId="0" xfId="0" applyNumberFormat="1" applyFont="1" applyFill="1" applyAlignment="1" applyProtection="1">
      <alignment horizontal="center"/>
      <protection/>
    </xf>
    <xf numFmtId="0" fontId="0" fillId="35" borderId="0" xfId="0" applyFont="1" applyFill="1" applyAlignment="1" applyProtection="1">
      <alignment/>
      <protection/>
    </xf>
    <xf numFmtId="9" fontId="0" fillId="35" borderId="0" xfId="70" applyFill="1" applyAlignment="1" applyProtection="1">
      <alignment horizontal="center"/>
      <protection/>
    </xf>
    <xf numFmtId="0" fontId="0" fillId="35" borderId="0" xfId="0" applyFill="1" applyAlignment="1" applyProtection="1">
      <alignment/>
      <protection/>
    </xf>
    <xf numFmtId="2" fontId="0" fillId="35" borderId="0" xfId="70" applyNumberFormat="1" applyFill="1" applyAlignment="1" applyProtection="1">
      <alignment horizontal="center"/>
      <protection/>
    </xf>
    <xf numFmtId="1" fontId="0" fillId="35" borderId="0" xfId="70" applyNumberFormat="1" applyFill="1" applyAlignment="1" applyProtection="1">
      <alignment horizontal="center"/>
      <protection/>
    </xf>
    <xf numFmtId="49" fontId="0" fillId="6" borderId="17" xfId="0" applyNumberFormat="1" applyFont="1" applyFill="1" applyBorder="1" applyAlignment="1" applyProtection="1">
      <alignment horizontal="center"/>
      <protection/>
    </xf>
    <xf numFmtId="0" fontId="22" fillId="0" borderId="38" xfId="73" applyFont="1" applyBorder="1" applyProtection="1">
      <alignment/>
      <protection/>
    </xf>
    <xf numFmtId="0" fontId="22" fillId="0" borderId="38" xfId="73" applyFont="1" applyBorder="1" applyAlignment="1" applyProtection="1">
      <alignment wrapText="1"/>
      <protection/>
    </xf>
    <xf numFmtId="0" fontId="0" fillId="0" borderId="0" xfId="0" applyAlignment="1" applyProtection="1">
      <alignment wrapText="1"/>
      <protection/>
    </xf>
    <xf numFmtId="0" fontId="3" fillId="0" borderId="0" xfId="0" applyFont="1" applyAlignment="1" applyProtection="1">
      <alignment/>
      <protection/>
    </xf>
    <xf numFmtId="0" fontId="0" fillId="0" borderId="39" xfId="0" applyBorder="1" applyAlignment="1" applyProtection="1">
      <alignment/>
      <protection/>
    </xf>
    <xf numFmtId="0" fontId="0" fillId="29" borderId="40" xfId="0" applyFont="1" applyFill="1" applyBorder="1" applyAlignment="1" applyProtection="1">
      <alignment/>
      <protection/>
    </xf>
    <xf numFmtId="0" fontId="0" fillId="0" borderId="41" xfId="0" applyBorder="1" applyAlignment="1" applyProtection="1">
      <alignment/>
      <protection/>
    </xf>
    <xf numFmtId="14" fontId="0" fillId="18" borderId="42" xfId="0" applyNumberFormat="1" applyFill="1" applyBorder="1" applyAlignment="1" applyProtection="1">
      <alignment horizontal="left"/>
      <protection/>
    </xf>
    <xf numFmtId="0" fontId="0" fillId="4" borderId="43" xfId="0" applyFill="1" applyBorder="1" applyAlignment="1" applyProtection="1">
      <alignment/>
      <protection/>
    </xf>
    <xf numFmtId="0" fontId="0" fillId="4" borderId="44" xfId="0" applyFill="1" applyBorder="1" applyAlignment="1" applyProtection="1">
      <alignment/>
      <protection/>
    </xf>
    <xf numFmtId="0" fontId="0" fillId="4" borderId="45" xfId="0" applyFill="1" applyBorder="1" applyAlignment="1" applyProtection="1">
      <alignment/>
      <protection/>
    </xf>
    <xf numFmtId="0" fontId="0" fillId="0" borderId="46" xfId="0" applyBorder="1" applyAlignment="1" applyProtection="1">
      <alignment/>
      <protection/>
    </xf>
    <xf numFmtId="0" fontId="0" fillId="8" borderId="47" xfId="0" applyFill="1" applyBorder="1" applyAlignment="1" applyProtection="1">
      <alignment/>
      <protection/>
    </xf>
    <xf numFmtId="0" fontId="0" fillId="0" borderId="48" xfId="0" applyBorder="1" applyAlignment="1" applyProtection="1">
      <alignment/>
      <protection/>
    </xf>
    <xf numFmtId="0" fontId="0" fillId="28" borderId="49" xfId="0" applyFill="1" applyBorder="1" applyAlignment="1" applyProtection="1">
      <alignment/>
      <protection/>
    </xf>
    <xf numFmtId="0" fontId="0" fillId="11" borderId="0" xfId="0" applyFill="1" applyAlignment="1" applyProtection="1">
      <alignment/>
      <protection/>
    </xf>
    <xf numFmtId="0" fontId="0" fillId="11" borderId="0" xfId="0" applyFont="1" applyFill="1" applyAlignment="1" applyProtection="1">
      <alignment/>
      <protection/>
    </xf>
    <xf numFmtId="0" fontId="3" fillId="0" borderId="20" xfId="0" applyFont="1" applyBorder="1" applyAlignment="1" applyProtection="1">
      <alignment/>
      <protection/>
    </xf>
    <xf numFmtId="0" fontId="3" fillId="0" borderId="21" xfId="0" applyFont="1" applyBorder="1" applyAlignment="1" applyProtection="1">
      <alignment/>
      <protection/>
    </xf>
    <xf numFmtId="0" fontId="0" fillId="0" borderId="50" xfId="0" applyBorder="1" applyAlignment="1" applyProtection="1">
      <alignment/>
      <protection/>
    </xf>
    <xf numFmtId="14" fontId="0" fillId="18" borderId="51" xfId="0" applyNumberFormat="1" applyFill="1" applyBorder="1" applyAlignment="1" applyProtection="1">
      <alignment horizontal="center"/>
      <protection/>
    </xf>
    <xf numFmtId="0" fontId="0" fillId="4" borderId="52" xfId="0" applyFill="1" applyBorder="1" applyAlignment="1" applyProtection="1">
      <alignment/>
      <protection/>
    </xf>
    <xf numFmtId="0" fontId="0" fillId="4" borderId="52" xfId="0" applyFont="1" applyFill="1" applyBorder="1" applyAlignment="1" applyProtection="1">
      <alignment/>
      <protection/>
    </xf>
    <xf numFmtId="0" fontId="0" fillId="4" borderId="53" xfId="0" applyFill="1" applyBorder="1" applyAlignment="1" applyProtection="1">
      <alignment/>
      <protection/>
    </xf>
    <xf numFmtId="14" fontId="0" fillId="18" borderId="54" xfId="0" applyNumberFormat="1" applyFill="1" applyBorder="1" applyAlignment="1" applyProtection="1">
      <alignment horizontal="center"/>
      <protection/>
    </xf>
    <xf numFmtId="0" fontId="0" fillId="4" borderId="55" xfId="0" applyFill="1" applyBorder="1" applyAlignment="1" applyProtection="1">
      <alignment/>
      <protection/>
    </xf>
    <xf numFmtId="0" fontId="0" fillId="4" borderId="55" xfId="0" applyFont="1" applyFill="1" applyBorder="1" applyAlignment="1" applyProtection="1">
      <alignment/>
      <protection/>
    </xf>
    <xf numFmtId="0" fontId="0" fillId="4" borderId="56" xfId="0" applyFill="1" applyBorder="1" applyAlignment="1" applyProtection="1">
      <alignment/>
      <protection/>
    </xf>
    <xf numFmtId="14" fontId="0" fillId="18" borderId="57" xfId="0" applyNumberFormat="1" applyFill="1" applyBorder="1" applyAlignment="1" applyProtection="1">
      <alignment horizontal="center"/>
      <protection/>
    </xf>
    <xf numFmtId="0" fontId="0" fillId="4" borderId="58" xfId="0" applyFill="1" applyBorder="1" applyAlignment="1" applyProtection="1">
      <alignment/>
      <protection/>
    </xf>
    <xf numFmtId="0" fontId="0" fillId="4" borderId="59" xfId="0" applyFill="1" applyBorder="1" applyAlignment="1" applyProtection="1">
      <alignment/>
      <protection/>
    </xf>
    <xf numFmtId="0" fontId="0" fillId="8" borderId="0" xfId="0" applyFill="1" applyAlignment="1" applyProtection="1">
      <alignment/>
      <protection/>
    </xf>
    <xf numFmtId="0" fontId="0" fillId="28" borderId="0" xfId="0" applyFont="1" applyFill="1" applyAlignment="1" applyProtection="1">
      <alignment horizontal="left" vertical="top" wrapText="1"/>
      <protection/>
    </xf>
    <xf numFmtId="0" fontId="29" fillId="25" borderId="60" xfId="0" applyFont="1" applyFill="1" applyBorder="1" applyAlignment="1" applyProtection="1">
      <alignment vertical="center"/>
      <protection locked="0"/>
    </xf>
    <xf numFmtId="0" fontId="29" fillId="25" borderId="61" xfId="0" applyFont="1" applyFill="1" applyBorder="1" applyAlignment="1" applyProtection="1">
      <alignment vertical="center"/>
      <protection locked="0"/>
    </xf>
    <xf numFmtId="0" fontId="29" fillId="25" borderId="62" xfId="0" applyFont="1" applyFill="1" applyBorder="1" applyAlignment="1" applyProtection="1">
      <alignment vertical="center"/>
      <protection locked="0"/>
    </xf>
    <xf numFmtId="0" fontId="24" fillId="31" borderId="17" xfId="0" applyFont="1" applyFill="1" applyBorder="1" applyAlignment="1" applyProtection="1">
      <alignment vertical="center" wrapText="1"/>
      <protection/>
    </xf>
    <xf numFmtId="0" fontId="29" fillId="25" borderId="17" xfId="0" applyFont="1" applyFill="1" applyBorder="1" applyAlignment="1" applyProtection="1">
      <alignment vertical="center"/>
      <protection locked="0"/>
    </xf>
    <xf numFmtId="0" fontId="29" fillId="33" borderId="17" xfId="0" applyFont="1" applyFill="1" applyBorder="1" applyAlignment="1" applyProtection="1">
      <alignment vertical="center"/>
      <protection/>
    </xf>
    <xf numFmtId="175" fontId="29" fillId="25" borderId="14" xfId="70" applyNumberFormat="1" applyFont="1" applyFill="1" applyBorder="1" applyAlignment="1" applyProtection="1">
      <alignment horizontal="center" vertical="center" shrinkToFit="1"/>
      <protection locked="0"/>
    </xf>
    <xf numFmtId="175" fontId="29" fillId="25" borderId="15" xfId="70" applyNumberFormat="1" applyFont="1" applyFill="1" applyBorder="1" applyAlignment="1" applyProtection="1">
      <alignment horizontal="center" vertical="center" shrinkToFit="1"/>
      <protection locked="0"/>
    </xf>
    <xf numFmtId="175" fontId="29" fillId="25" borderId="16" xfId="70" applyNumberFormat="1" applyFont="1" applyFill="1" applyBorder="1" applyAlignment="1" applyProtection="1">
      <alignment horizontal="center" vertical="center" shrinkToFit="1"/>
      <protection locked="0"/>
    </xf>
    <xf numFmtId="0" fontId="29" fillId="32" borderId="17" xfId="0" applyFont="1" applyFill="1" applyBorder="1" applyAlignment="1" applyProtection="1">
      <alignment horizontal="center" vertical="center"/>
      <protection/>
    </xf>
    <xf numFmtId="175" fontId="29" fillId="25" borderId="17" xfId="70" applyNumberFormat="1" applyFont="1" applyFill="1" applyBorder="1" applyAlignment="1" applyProtection="1">
      <alignment horizontal="center" vertical="center" shrinkToFit="1"/>
      <protection locked="0"/>
    </xf>
    <xf numFmtId="0" fontId="57" fillId="31" borderId="0" xfId="0" applyFont="1" applyFill="1" applyAlignment="1" applyProtection="1">
      <alignment horizontal="center" vertical="top" wrapText="1"/>
      <protection/>
    </xf>
    <xf numFmtId="0" fontId="39" fillId="31" borderId="0" xfId="0" applyFont="1" applyFill="1" applyAlignment="1" applyProtection="1">
      <alignment horizontal="left" vertical="top" wrapText="1"/>
      <protection/>
    </xf>
    <xf numFmtId="0" fontId="3" fillId="10" borderId="43" xfId="0" applyFont="1" applyFill="1" applyBorder="1" applyAlignment="1" applyProtection="1">
      <alignment horizontal="left" vertical="center" wrapText="1" indent="1"/>
      <protection/>
    </xf>
    <xf numFmtId="0" fontId="40" fillId="31" borderId="0" xfId="0" applyFont="1" applyFill="1" applyAlignment="1" applyProtection="1">
      <alignment horizontal="left" vertical="top" wrapText="1"/>
      <protection/>
    </xf>
    <xf numFmtId="0" fontId="27" fillId="31" borderId="0" xfId="0" applyFont="1" applyFill="1" applyAlignment="1" applyProtection="1">
      <alignment horizontal="left" vertical="top" wrapText="1"/>
      <protection/>
    </xf>
    <xf numFmtId="0" fontId="3" fillId="33" borderId="0" xfId="0" applyFont="1" applyFill="1" applyAlignment="1" applyProtection="1">
      <alignment horizontal="left" vertical="top" wrapText="1"/>
      <protection/>
    </xf>
    <xf numFmtId="0" fontId="6" fillId="31" borderId="0" xfId="56" applyFill="1" applyAlignment="1" applyProtection="1">
      <alignment horizontal="left" vertical="top" wrapText="1"/>
      <protection/>
    </xf>
    <xf numFmtId="0" fontId="58" fillId="32" borderId="0" xfId="0" applyFont="1" applyFill="1" applyAlignment="1" applyProtection="1">
      <alignment horizontal="left" vertical="center" wrapText="1"/>
      <protection/>
    </xf>
    <xf numFmtId="0" fontId="38" fillId="31" borderId="0" xfId="0" applyFont="1" applyFill="1" applyAlignment="1" applyProtection="1">
      <alignment horizontal="left" vertical="top" wrapText="1"/>
      <protection/>
    </xf>
    <xf numFmtId="0" fontId="4" fillId="31" borderId="0" xfId="0" applyFont="1" applyFill="1" applyAlignment="1" applyProtection="1">
      <alignment horizontal="left" vertical="top" wrapText="1"/>
      <protection/>
    </xf>
    <xf numFmtId="0" fontId="24" fillId="33" borderId="33" xfId="0" applyFont="1" applyFill="1" applyBorder="1" applyAlignment="1" applyProtection="1">
      <alignment horizontal="left" vertical="center"/>
      <protection/>
    </xf>
    <xf numFmtId="0" fontId="24" fillId="33" borderId="32" xfId="0" applyFont="1" applyFill="1" applyBorder="1" applyAlignment="1" applyProtection="1">
      <alignment horizontal="left" vertical="center"/>
      <protection/>
    </xf>
    <xf numFmtId="0" fontId="34" fillId="31" borderId="0" xfId="0" applyFont="1" applyFill="1" applyAlignment="1" applyProtection="1">
      <alignment horizontal="left" vertical="top" wrapText="1"/>
      <protection/>
    </xf>
    <xf numFmtId="0" fontId="3" fillId="31" borderId="38" xfId="0" applyFont="1" applyFill="1" applyBorder="1" applyAlignment="1" applyProtection="1">
      <alignment horizontal="left" vertical="center" wrapText="1"/>
      <protection/>
    </xf>
    <xf numFmtId="0" fontId="3" fillId="31" borderId="0" xfId="0" applyFont="1" applyFill="1" applyBorder="1" applyAlignment="1" applyProtection="1">
      <alignment horizontal="left" vertical="center" wrapText="1"/>
      <protection/>
    </xf>
    <xf numFmtId="0" fontId="34" fillId="31" borderId="63" xfId="0" applyFont="1" applyFill="1" applyBorder="1" applyAlignment="1" applyProtection="1" quotePrefix="1">
      <alignment horizontal="left" vertical="top" wrapText="1"/>
      <protection/>
    </xf>
    <xf numFmtId="0" fontId="4" fillId="31" borderId="63" xfId="0" applyFont="1" applyFill="1" applyBorder="1" applyAlignment="1" applyProtection="1">
      <alignment horizontal="left" vertical="top" wrapText="1"/>
      <protection/>
    </xf>
    <xf numFmtId="0" fontId="34" fillId="31" borderId="32" xfId="0" applyFont="1" applyFill="1" applyBorder="1" applyAlignment="1" applyProtection="1">
      <alignment horizontal="left" vertical="top" wrapText="1"/>
      <protection/>
    </xf>
    <xf numFmtId="0" fontId="34" fillId="31" borderId="63" xfId="0" applyFont="1" applyFill="1" applyBorder="1" applyAlignment="1" applyProtection="1">
      <alignment horizontal="left" vertical="top" wrapText="1"/>
      <protection/>
    </xf>
    <xf numFmtId="0" fontId="4" fillId="31" borderId="33" xfId="0" applyFont="1" applyFill="1" applyBorder="1" applyAlignment="1" applyProtection="1">
      <alignment horizontal="left" vertical="top" wrapText="1"/>
      <protection/>
    </xf>
    <xf numFmtId="0" fontId="4" fillId="31" borderId="32" xfId="0" applyFont="1" applyFill="1" applyBorder="1" applyAlignment="1" applyProtection="1">
      <alignment horizontal="left" vertical="top" wrapText="1"/>
      <protection/>
    </xf>
    <xf numFmtId="0" fontId="34" fillId="38" borderId="0" xfId="0" applyFont="1" applyFill="1" applyBorder="1" applyAlignment="1" applyProtection="1">
      <alignment horizontal="left" vertical="top" wrapText="1"/>
      <protection/>
    </xf>
    <xf numFmtId="0" fontId="2" fillId="34" borderId="0" xfId="0" applyFont="1" applyFill="1" applyAlignment="1" applyProtection="1">
      <alignment horizontal="left" vertical="center"/>
      <protection/>
    </xf>
    <xf numFmtId="0" fontId="3" fillId="31" borderId="0" xfId="0" applyFont="1" applyFill="1" applyAlignment="1" applyProtection="1">
      <alignment horizontal="left" vertical="center" wrapText="1"/>
      <protection/>
    </xf>
    <xf numFmtId="0" fontId="24" fillId="31" borderId="20" xfId="0" applyFont="1" applyFill="1" applyBorder="1" applyAlignment="1" applyProtection="1">
      <alignment horizontal="left" vertical="center" wrapText="1"/>
      <protection/>
    </xf>
    <xf numFmtId="0" fontId="3" fillId="39" borderId="44" xfId="0" applyFont="1" applyFill="1" applyBorder="1" applyAlignment="1" applyProtection="1">
      <alignment horizontal="left"/>
      <protection/>
    </xf>
    <xf numFmtId="0" fontId="6" fillId="39" borderId="43" xfId="56" applyFill="1" applyBorder="1" applyAlignment="1" applyProtection="1">
      <alignment horizontal="left"/>
      <protection/>
    </xf>
    <xf numFmtId="0" fontId="6" fillId="39" borderId="64" xfId="56" applyFill="1" applyBorder="1" applyAlignment="1" applyProtection="1">
      <alignment horizontal="left" vertical="top" wrapText="1"/>
      <protection/>
    </xf>
    <xf numFmtId="0" fontId="7" fillId="31" borderId="0" xfId="0" applyFont="1" applyFill="1" applyAlignment="1" applyProtection="1">
      <alignment horizontal="left" vertical="top" wrapText="1"/>
      <protection/>
    </xf>
    <xf numFmtId="0" fontId="36" fillId="31" borderId="0" xfId="0" applyFont="1" applyFill="1" applyAlignment="1" applyProtection="1">
      <alignment horizontal="left" vertical="top" wrapText="1"/>
      <protection/>
    </xf>
    <xf numFmtId="0" fontId="35" fillId="31" borderId="0" xfId="0" applyFont="1" applyFill="1" applyAlignment="1" applyProtection="1">
      <alignment horizontal="left" vertical="top" wrapText="1"/>
      <protection/>
    </xf>
    <xf numFmtId="0" fontId="35" fillId="31" borderId="0" xfId="0" applyFont="1" applyFill="1" applyAlignment="1" applyProtection="1">
      <alignment horizontal="left"/>
      <protection/>
    </xf>
    <xf numFmtId="0" fontId="36" fillId="31" borderId="0" xfId="0" applyFont="1" applyFill="1" applyAlignment="1" applyProtection="1">
      <alignment horizontal="left"/>
      <protection/>
    </xf>
    <xf numFmtId="0" fontId="37" fillId="31" borderId="0" xfId="56" applyFont="1" applyFill="1" applyAlignment="1" applyProtection="1">
      <alignment horizontal="left"/>
      <protection/>
    </xf>
    <xf numFmtId="0" fontId="6" fillId="31" borderId="0" xfId="56" applyFill="1" applyAlignment="1" applyProtection="1">
      <alignment horizontal="left"/>
      <protection/>
    </xf>
    <xf numFmtId="0" fontId="0" fillId="40" borderId="0" xfId="0" applyFont="1" applyFill="1" applyAlignment="1" applyProtection="1">
      <alignment horizontal="left" vertical="top" wrapText="1"/>
      <protection/>
    </xf>
    <xf numFmtId="0" fontId="37" fillId="31" borderId="0" xfId="0" applyFont="1" applyFill="1" applyAlignment="1" applyProtection="1">
      <alignment horizontal="left" vertical="top" wrapText="1"/>
      <protection/>
    </xf>
    <xf numFmtId="0" fontId="30" fillId="31" borderId="38" xfId="0" applyFont="1" applyFill="1" applyBorder="1" applyAlignment="1" applyProtection="1">
      <alignment horizontal="left" vertical="top" wrapText="1"/>
      <protection/>
    </xf>
    <xf numFmtId="0" fontId="3" fillId="31" borderId="0" xfId="0" applyFont="1" applyFill="1" applyAlignment="1" applyProtection="1">
      <alignment horizontal="left" vertical="center"/>
      <protection/>
    </xf>
    <xf numFmtId="0" fontId="0" fillId="31" borderId="65" xfId="0" applyFill="1" applyBorder="1" applyAlignment="1" applyProtection="1">
      <alignment horizontal="left" vertical="center" wrapText="1"/>
      <protection/>
    </xf>
    <xf numFmtId="0" fontId="0" fillId="31" borderId="66" xfId="0" applyFill="1" applyBorder="1" applyAlignment="1" applyProtection="1">
      <alignment horizontal="left" vertical="center" wrapText="1"/>
      <protection/>
    </xf>
    <xf numFmtId="0" fontId="0" fillId="31" borderId="67" xfId="0" applyFill="1" applyBorder="1" applyAlignment="1" applyProtection="1">
      <alignment horizontal="left" vertical="center" wrapText="1"/>
      <protection/>
    </xf>
    <xf numFmtId="0" fontId="24" fillId="31" borderId="17" xfId="0" applyFont="1" applyFill="1" applyBorder="1" applyAlignment="1" applyProtection="1">
      <alignment horizontal="left" vertical="center" wrapText="1"/>
      <protection/>
    </xf>
    <xf numFmtId="0" fontId="29" fillId="33" borderId="17" xfId="0" applyFont="1" applyFill="1" applyBorder="1" applyAlignment="1" applyProtection="1">
      <alignment horizontal="left" vertical="center"/>
      <protection/>
    </xf>
    <xf numFmtId="0" fontId="5" fillId="31" borderId="55" xfId="0" applyFont="1" applyFill="1" applyBorder="1" applyAlignment="1" applyProtection="1">
      <alignment horizontal="left" vertical="center"/>
      <protection/>
    </xf>
    <xf numFmtId="0" fontId="33" fillId="0" borderId="0" xfId="0" applyFont="1" applyAlignment="1" applyProtection="1">
      <alignment horizontal="left"/>
      <protection/>
    </xf>
    <xf numFmtId="0" fontId="0" fillId="35" borderId="0" xfId="0" applyFont="1" applyFill="1" applyAlignment="1" applyProtection="1">
      <alignment horizontal="left"/>
      <protection/>
    </xf>
    <xf numFmtId="0" fontId="0" fillId="35" borderId="0" xfId="0" applyFill="1" applyAlignment="1" applyProtection="1">
      <alignment horizontal="left"/>
      <protection/>
    </xf>
    <xf numFmtId="0" fontId="0" fillId="0" borderId="0" xfId="0" applyAlignment="1" applyProtection="1">
      <alignment horizontal="center"/>
      <protection/>
    </xf>
    <xf numFmtId="0" fontId="58" fillId="32" borderId="0" xfId="0" applyFont="1" applyFill="1" applyAlignment="1" applyProtection="1">
      <alignment horizontal="left" vertical="center" wrapText="1"/>
      <protection/>
    </xf>
    <xf numFmtId="0" fontId="3" fillId="33" borderId="0" xfId="0" applyFont="1" applyFill="1" applyAlignment="1" applyProtection="1">
      <alignment horizontal="left" vertical="top" wrapText="1"/>
      <protection/>
    </xf>
    <xf numFmtId="0" fontId="24" fillId="33" borderId="32" xfId="0" applyFont="1" applyFill="1" applyBorder="1" applyAlignment="1" applyProtection="1">
      <alignment horizontal="left" vertical="center"/>
      <protection/>
    </xf>
    <xf numFmtId="0" fontId="6" fillId="38" borderId="0" xfId="56" applyFill="1" applyBorder="1" applyAlignment="1" applyProtection="1">
      <alignment horizontal="left" vertical="top" wrapText="1"/>
      <protection/>
    </xf>
    <xf numFmtId="0" fontId="34" fillId="38" borderId="0" xfId="0" applyFont="1" applyFill="1" applyBorder="1" applyAlignment="1" applyProtection="1">
      <alignment horizontal="left" vertical="top" wrapText="1"/>
      <protection/>
    </xf>
    <xf numFmtId="0" fontId="24" fillId="33" borderId="33" xfId="0" applyFont="1" applyFill="1" applyBorder="1" applyAlignment="1" applyProtection="1">
      <alignment horizontal="left" vertical="center"/>
      <protection/>
    </xf>
    <xf numFmtId="0" fontId="6" fillId="38" borderId="0" xfId="56" applyFill="1" applyBorder="1" applyAlignment="1" applyProtection="1">
      <alignment horizontal="left" vertical="top" wrapText="1"/>
      <protection/>
    </xf>
    <xf numFmtId="0" fontId="0" fillId="31" borderId="68" xfId="0" applyFont="1" applyFill="1" applyBorder="1" applyAlignment="1" applyProtection="1">
      <alignment vertical="center"/>
      <protection/>
    </xf>
    <xf numFmtId="0" fontId="0" fillId="31" borderId="20" xfId="0" applyFont="1" applyFill="1" applyBorder="1" applyAlignment="1" applyProtection="1">
      <alignment vertical="center"/>
      <protection/>
    </xf>
    <xf numFmtId="0" fontId="0" fillId="31" borderId="69" xfId="0" applyFont="1" applyFill="1" applyBorder="1" applyAlignment="1" applyProtection="1">
      <alignment vertical="center"/>
      <protection/>
    </xf>
    <xf numFmtId="0" fontId="3" fillId="10" borderId="43" xfId="0" applyFont="1" applyFill="1" applyBorder="1" applyAlignment="1" applyProtection="1">
      <alignment horizontal="left" vertical="center" wrapText="1" indent="1"/>
      <protection/>
    </xf>
    <xf numFmtId="0" fontId="3" fillId="10" borderId="44" xfId="0" applyFont="1" applyFill="1" applyBorder="1" applyAlignment="1" applyProtection="1">
      <alignment horizontal="left" vertical="center" wrapText="1" indent="1"/>
      <protection/>
    </xf>
    <xf numFmtId="0" fontId="0" fillId="31" borderId="45" xfId="0" applyFont="1" applyFill="1" applyBorder="1" applyAlignment="1" applyProtection="1">
      <alignment horizontal="left" vertical="center" wrapText="1" indent="1"/>
      <protection/>
    </xf>
    <xf numFmtId="0" fontId="40" fillId="31" borderId="0" xfId="0" applyFont="1" applyFill="1" applyAlignment="1" applyProtection="1">
      <alignment horizontal="justify" vertical="top" wrapText="1"/>
      <protection/>
    </xf>
    <xf numFmtId="0" fontId="0" fillId="31" borderId="0" xfId="0" applyFont="1" applyFill="1" applyAlignment="1" applyProtection="1">
      <alignment horizontal="justify" vertical="top" wrapText="1"/>
      <protection/>
    </xf>
    <xf numFmtId="0" fontId="40" fillId="31" borderId="0" xfId="0" applyFont="1" applyFill="1" applyAlignment="1" applyProtection="1">
      <alignment horizontal="left" vertical="top" wrapText="1"/>
      <protection/>
    </xf>
    <xf numFmtId="0" fontId="0" fillId="31" borderId="0" xfId="0" applyFont="1" applyFill="1" applyAlignment="1" applyProtection="1">
      <alignment horizontal="left" vertical="top" wrapText="1"/>
      <protection/>
    </xf>
    <xf numFmtId="0" fontId="0" fillId="40" borderId="0" xfId="0" applyFont="1" applyFill="1" applyAlignment="1" applyProtection="1">
      <alignment vertical="top" wrapText="1"/>
      <protection/>
    </xf>
    <xf numFmtId="0" fontId="0" fillId="40" borderId="0" xfId="0" applyFont="1" applyFill="1" applyAlignment="1" applyProtection="1">
      <alignment vertical="top" wrapText="1"/>
      <protection/>
    </xf>
    <xf numFmtId="0" fontId="6" fillId="40" borderId="0" xfId="56" applyFill="1" applyAlignment="1" applyProtection="1">
      <alignment vertical="top" wrapText="1"/>
      <protection/>
    </xf>
    <xf numFmtId="0" fontId="39" fillId="31" borderId="0" xfId="0" applyFont="1" applyFill="1" applyAlignment="1" applyProtection="1">
      <alignment horizontal="left" vertical="top" wrapText="1"/>
      <protection/>
    </xf>
    <xf numFmtId="0" fontId="36" fillId="31" borderId="0" xfId="0" applyFont="1" applyFill="1" applyAlignment="1" applyProtection="1">
      <alignment horizontal="justify" vertical="top" wrapText="1"/>
      <protection/>
    </xf>
    <xf numFmtId="172" fontId="0" fillId="30" borderId="17" xfId="0" applyNumberFormat="1" applyFill="1" applyBorder="1" applyAlignment="1" applyProtection="1">
      <alignment vertical="top" wrapText="1"/>
      <protection locked="0"/>
    </xf>
    <xf numFmtId="0" fontId="0" fillId="31" borderId="17" xfId="0" applyFont="1" applyFill="1" applyBorder="1" applyAlignment="1" applyProtection="1">
      <alignment vertical="top" wrapText="1"/>
      <protection locked="0"/>
    </xf>
    <xf numFmtId="172" fontId="0" fillId="4" borderId="17" xfId="0" applyNumberFormat="1" applyFill="1" applyBorder="1" applyAlignment="1" applyProtection="1">
      <alignment vertical="top" wrapText="1"/>
      <protection/>
    </xf>
    <xf numFmtId="0" fontId="0" fillId="31" borderId="17" xfId="0" applyFont="1" applyFill="1" applyBorder="1" applyAlignment="1" applyProtection="1">
      <alignment vertical="top" wrapText="1"/>
      <protection/>
    </xf>
    <xf numFmtId="0" fontId="0" fillId="41" borderId="17" xfId="0" applyFill="1" applyBorder="1" applyAlignment="1" applyProtection="1">
      <alignment vertical="top" wrapText="1"/>
      <protection/>
    </xf>
    <xf numFmtId="0" fontId="0" fillId="39" borderId="17" xfId="0" applyFill="1" applyBorder="1" applyAlignment="1" applyProtection="1">
      <alignment vertical="top" wrapText="1"/>
      <protection/>
    </xf>
    <xf numFmtId="0" fontId="0" fillId="42" borderId="17" xfId="0" applyFill="1" applyBorder="1" applyAlignment="1" applyProtection="1">
      <alignment vertical="top" wrapText="1"/>
      <protection/>
    </xf>
    <xf numFmtId="0" fontId="30" fillId="31" borderId="38" xfId="0" applyFont="1" applyFill="1" applyBorder="1" applyAlignment="1" applyProtection="1">
      <alignment vertical="top" wrapText="1"/>
      <protection/>
    </xf>
    <xf numFmtId="0" fontId="27" fillId="31" borderId="0" xfId="0" applyFont="1" applyFill="1" applyAlignment="1" applyProtection="1">
      <alignment horizontal="left" vertical="top" wrapText="1"/>
      <protection/>
    </xf>
    <xf numFmtId="0" fontId="3" fillId="33" borderId="0" xfId="0" applyFont="1" applyFill="1" applyAlignment="1" applyProtection="1">
      <alignment horizontal="left" vertical="top" wrapText="1"/>
      <protection/>
    </xf>
    <xf numFmtId="0" fontId="3" fillId="33" borderId="0" xfId="0" applyFont="1" applyFill="1" applyAlignment="1" applyProtection="1">
      <alignment vertical="top" wrapText="1"/>
      <protection/>
    </xf>
    <xf numFmtId="0" fontId="37" fillId="31" borderId="0" xfId="0" applyFont="1" applyFill="1" applyAlignment="1" applyProtection="1">
      <alignment horizontal="justify" vertical="top" wrapText="1"/>
      <protection/>
    </xf>
    <xf numFmtId="0" fontId="0" fillId="31" borderId="0" xfId="0" applyFont="1" applyFill="1" applyAlignment="1" applyProtection="1">
      <alignment vertical="top" wrapText="1"/>
      <protection/>
    </xf>
    <xf numFmtId="0" fontId="6" fillId="31" borderId="0" xfId="56" applyFill="1" applyAlignment="1" applyProtection="1">
      <alignment horizontal="left" vertical="top" wrapText="1"/>
      <protection/>
    </xf>
    <xf numFmtId="0" fontId="25" fillId="31" borderId="0" xfId="56" applyFont="1" applyFill="1" applyAlignment="1" applyProtection="1">
      <alignment horizontal="left" vertical="top" wrapText="1"/>
      <protection/>
    </xf>
    <xf numFmtId="0" fontId="35" fillId="31" borderId="0" xfId="0" applyFont="1" applyFill="1" applyAlignment="1" applyProtection="1">
      <alignment vertical="top" wrapText="1"/>
      <protection/>
    </xf>
    <xf numFmtId="0" fontId="58" fillId="32" borderId="0" xfId="0" applyFont="1" applyFill="1" applyAlignment="1" applyProtection="1">
      <alignment horizontal="left" vertical="center" wrapText="1"/>
      <protection/>
    </xf>
    <xf numFmtId="0" fontId="59" fillId="0" borderId="0" xfId="0" applyFont="1" applyAlignment="1" applyProtection="1">
      <alignment vertical="center" wrapText="1"/>
      <protection/>
    </xf>
    <xf numFmtId="0" fontId="38" fillId="31" borderId="0" xfId="0" applyFont="1" applyFill="1" applyAlignment="1" applyProtection="1">
      <alignment horizontal="left" vertical="top" wrapText="1"/>
      <protection/>
    </xf>
    <xf numFmtId="0" fontId="37" fillId="31" borderId="0" xfId="56" applyFont="1" applyFill="1" applyAlignment="1" applyProtection="1">
      <alignment/>
      <protection/>
    </xf>
    <xf numFmtId="0" fontId="36" fillId="31" borderId="0" xfId="0" applyFont="1" applyFill="1" applyAlignment="1" applyProtection="1">
      <alignment/>
      <protection/>
    </xf>
    <xf numFmtId="0" fontId="6" fillId="31" borderId="0" xfId="56" applyFill="1" applyAlignment="1" applyProtection="1">
      <alignment/>
      <protection/>
    </xf>
    <xf numFmtId="0" fontId="7" fillId="31" borderId="0" xfId="0" applyFont="1" applyFill="1" applyAlignment="1" applyProtection="1">
      <alignment vertical="top" wrapText="1"/>
      <protection/>
    </xf>
    <xf numFmtId="0" fontId="3" fillId="39" borderId="25" xfId="0" applyFont="1" applyFill="1" applyBorder="1" applyAlignment="1" applyProtection="1">
      <alignment horizontal="center" vertical="top" wrapText="1"/>
      <protection/>
    </xf>
    <xf numFmtId="0" fontId="0" fillId="39" borderId="27" xfId="0" applyFill="1" applyBorder="1" applyAlignment="1" applyProtection="1">
      <alignment horizontal="center" vertical="top" wrapText="1"/>
      <protection/>
    </xf>
    <xf numFmtId="0" fontId="0" fillId="39" borderId="29" xfId="0" applyFill="1" applyBorder="1" applyAlignment="1" applyProtection="1">
      <alignment horizontal="center" vertical="top" wrapText="1"/>
      <protection/>
    </xf>
    <xf numFmtId="0" fontId="0" fillId="39" borderId="28" xfId="0" applyFill="1" applyBorder="1" applyAlignment="1" applyProtection="1">
      <alignment horizontal="center" vertical="top" wrapText="1"/>
      <protection/>
    </xf>
    <xf numFmtId="0" fontId="0" fillId="39" borderId="35" xfId="0" applyFill="1" applyBorder="1" applyAlignment="1" applyProtection="1">
      <alignment horizontal="center" vertical="top" wrapText="1"/>
      <protection/>
    </xf>
    <xf numFmtId="0" fontId="0" fillId="39" borderId="37" xfId="0" applyFill="1" applyBorder="1" applyAlignment="1" applyProtection="1">
      <alignment horizontal="center" vertical="top" wrapText="1"/>
      <protection/>
    </xf>
    <xf numFmtId="0" fontId="6" fillId="39" borderId="70" xfId="56" applyFill="1" applyBorder="1" applyAlignment="1" applyProtection="1">
      <alignment horizontal="center" vertical="top" wrapText="1"/>
      <protection/>
    </xf>
    <xf numFmtId="0" fontId="35" fillId="31" borderId="0" xfId="0" applyFont="1" applyFill="1" applyAlignment="1" applyProtection="1">
      <alignment horizontal="justify" vertical="top" wrapText="1"/>
      <protection/>
    </xf>
    <xf numFmtId="0" fontId="6" fillId="39" borderId="43" xfId="56" applyFill="1" applyBorder="1" applyAlignment="1" applyProtection="1">
      <alignment horizontal="center"/>
      <protection/>
    </xf>
    <xf numFmtId="0" fontId="6" fillId="39" borderId="45" xfId="56" applyFill="1" applyBorder="1" applyAlignment="1" applyProtection="1">
      <alignment horizontal="center"/>
      <protection/>
    </xf>
    <xf numFmtId="0" fontId="3" fillId="39" borderId="43" xfId="0" applyFont="1" applyFill="1" applyBorder="1" applyAlignment="1" applyProtection="1">
      <alignment horizontal="center"/>
      <protection/>
    </xf>
    <xf numFmtId="0" fontId="3" fillId="39" borderId="45" xfId="0" applyFont="1" applyFill="1" applyBorder="1" applyAlignment="1" applyProtection="1">
      <alignment horizontal="center"/>
      <protection/>
    </xf>
    <xf numFmtId="0" fontId="6" fillId="39" borderId="64" xfId="56" applyFill="1" applyBorder="1" applyAlignment="1" applyProtection="1">
      <alignment horizontal="center" vertical="top" wrapText="1"/>
      <protection/>
    </xf>
    <xf numFmtId="0" fontId="6" fillId="39" borderId="71" xfId="56" applyFill="1" applyBorder="1" applyAlignment="1" applyProtection="1">
      <alignment horizontal="center" vertical="top" wrapText="1"/>
      <protection/>
    </xf>
    <xf numFmtId="0" fontId="6" fillId="39" borderId="72" xfId="56" applyFill="1" applyBorder="1" applyAlignment="1" applyProtection="1">
      <alignment horizontal="center" vertical="top" wrapText="1"/>
      <protection/>
    </xf>
    <xf numFmtId="0" fontId="6" fillId="39" borderId="73" xfId="56" applyFill="1" applyBorder="1" applyAlignment="1" applyProtection="1">
      <alignment horizontal="center" vertical="top" wrapText="1"/>
      <protection/>
    </xf>
    <xf numFmtId="0" fontId="6" fillId="39" borderId="74" xfId="56" applyFill="1" applyBorder="1" applyAlignment="1" applyProtection="1">
      <alignment horizontal="center" vertical="top" wrapText="1"/>
      <protection/>
    </xf>
    <xf numFmtId="0" fontId="3" fillId="39" borderId="44" xfId="0" applyFont="1" applyFill="1" applyBorder="1" applyAlignment="1" applyProtection="1">
      <alignment horizontal="center"/>
      <protection/>
    </xf>
    <xf numFmtId="0" fontId="0" fillId="31" borderId="67" xfId="0" applyFill="1" applyBorder="1" applyAlignment="1" applyProtection="1">
      <alignment vertical="center" wrapText="1"/>
      <protection/>
    </xf>
    <xf numFmtId="0" fontId="0" fillId="31" borderId="23" xfId="0" applyFill="1" applyBorder="1" applyAlignment="1" applyProtection="1">
      <alignment vertical="center" wrapText="1"/>
      <protection/>
    </xf>
    <xf numFmtId="0" fontId="0" fillId="31" borderId="75" xfId="0" applyFill="1" applyBorder="1" applyAlignment="1" applyProtection="1">
      <alignment vertical="center" wrapText="1"/>
      <protection/>
    </xf>
    <xf numFmtId="0" fontId="0" fillId="31" borderId="65" xfId="0" applyFill="1" applyBorder="1" applyAlignment="1" applyProtection="1">
      <alignment vertical="center" wrapText="1"/>
      <protection/>
    </xf>
    <xf numFmtId="0" fontId="0" fillId="31" borderId="18" xfId="0" applyFill="1" applyBorder="1" applyAlignment="1" applyProtection="1">
      <alignment vertical="center" wrapText="1"/>
      <protection/>
    </xf>
    <xf numFmtId="0" fontId="0" fillId="31" borderId="76" xfId="0" applyFill="1" applyBorder="1" applyAlignment="1" applyProtection="1">
      <alignment vertical="center" wrapText="1"/>
      <protection/>
    </xf>
    <xf numFmtId="0" fontId="0" fillId="31" borderId="66" xfId="0" applyFill="1" applyBorder="1" applyAlignment="1" applyProtection="1">
      <alignment vertical="center" wrapText="1"/>
      <protection/>
    </xf>
    <xf numFmtId="0" fontId="0" fillId="31" borderId="21" xfId="0" applyFill="1" applyBorder="1" applyAlignment="1" applyProtection="1">
      <alignment vertical="center" wrapText="1"/>
      <protection/>
    </xf>
    <xf numFmtId="0" fontId="0" fillId="31" borderId="50" xfId="0" applyFill="1" applyBorder="1" applyAlignment="1" applyProtection="1">
      <alignment vertical="center" wrapText="1"/>
      <protection/>
    </xf>
    <xf numFmtId="0" fontId="0" fillId="31" borderId="0" xfId="0" applyFont="1" applyFill="1" applyAlignment="1" applyProtection="1">
      <alignment vertical="top" wrapText="1"/>
      <protection/>
    </xf>
    <xf numFmtId="0" fontId="5" fillId="31" borderId="55" xfId="0" applyFont="1" applyFill="1" applyBorder="1" applyAlignment="1" applyProtection="1">
      <alignment horizontal="right" vertical="center"/>
      <protection/>
    </xf>
    <xf numFmtId="0" fontId="5" fillId="31" borderId="0" xfId="0" applyFont="1" applyFill="1" applyAlignment="1" applyProtection="1">
      <alignment horizontal="right" vertical="center"/>
      <protection/>
    </xf>
    <xf numFmtId="0" fontId="5" fillId="31" borderId="56" xfId="0" applyFont="1" applyFill="1" applyBorder="1" applyAlignment="1" applyProtection="1">
      <alignment horizontal="right" vertical="center"/>
      <protection/>
    </xf>
    <xf numFmtId="0" fontId="4" fillId="31" borderId="0" xfId="0" applyFont="1" applyFill="1" applyAlignment="1" applyProtection="1">
      <alignment horizontal="left" vertical="top" wrapText="1"/>
      <protection/>
    </xf>
    <xf numFmtId="0" fontId="24" fillId="33" borderId="33" xfId="0" applyFont="1" applyFill="1" applyBorder="1" applyAlignment="1" applyProtection="1">
      <alignment horizontal="left" vertical="center"/>
      <protection/>
    </xf>
    <xf numFmtId="0" fontId="24" fillId="33" borderId="32" xfId="0" applyFont="1" applyFill="1" applyBorder="1" applyAlignment="1" applyProtection="1">
      <alignment horizontal="left" vertical="center"/>
      <protection/>
    </xf>
    <xf numFmtId="0" fontId="34" fillId="31" borderId="0" xfId="0" applyFont="1" applyFill="1" applyAlignment="1" applyProtection="1">
      <alignment horizontal="left" vertical="top" wrapText="1"/>
      <protection/>
    </xf>
    <xf numFmtId="0" fontId="3" fillId="31" borderId="38" xfId="0" applyFont="1" applyFill="1" applyBorder="1" applyAlignment="1" applyProtection="1">
      <alignment horizontal="left" vertical="center" wrapText="1"/>
      <protection/>
    </xf>
    <xf numFmtId="0" fontId="3" fillId="31" borderId="0" xfId="0" applyFont="1" applyFill="1" applyBorder="1" applyAlignment="1" applyProtection="1">
      <alignment horizontal="left" vertical="center" wrapText="1"/>
      <protection/>
    </xf>
    <xf numFmtId="0" fontId="34" fillId="31" borderId="63" xfId="0" applyFont="1" applyFill="1" applyBorder="1" applyAlignment="1" applyProtection="1" quotePrefix="1">
      <alignment horizontal="left" vertical="top" wrapText="1"/>
      <protection/>
    </xf>
    <xf numFmtId="0" fontId="34" fillId="31" borderId="0" xfId="0" applyFont="1" applyFill="1" applyBorder="1" applyAlignment="1" applyProtection="1" quotePrefix="1">
      <alignment horizontal="left" vertical="top" wrapText="1"/>
      <protection/>
    </xf>
    <xf numFmtId="0" fontId="34" fillId="31" borderId="33" xfId="0" applyFont="1" applyFill="1" applyBorder="1" applyAlignment="1" applyProtection="1" quotePrefix="1">
      <alignment horizontal="left" vertical="top" wrapText="1"/>
      <protection/>
    </xf>
    <xf numFmtId="0" fontId="4" fillId="31" borderId="63" xfId="0" applyFont="1" applyFill="1" applyBorder="1" applyAlignment="1" applyProtection="1">
      <alignment horizontal="left" vertical="top" wrapText="1"/>
      <protection/>
    </xf>
    <xf numFmtId="0" fontId="34" fillId="31" borderId="32" xfId="0" applyFont="1" applyFill="1" applyBorder="1" applyAlignment="1" applyProtection="1">
      <alignment horizontal="left" vertical="top" wrapText="1"/>
      <protection/>
    </xf>
    <xf numFmtId="0" fontId="34" fillId="31" borderId="63" xfId="0" applyFont="1" applyFill="1" applyBorder="1" applyAlignment="1" applyProtection="1">
      <alignment horizontal="left" vertical="top" wrapText="1"/>
      <protection/>
    </xf>
    <xf numFmtId="0" fontId="34" fillId="31" borderId="0" xfId="0" applyFont="1" applyFill="1" applyAlignment="1" applyProtection="1" quotePrefix="1">
      <alignment horizontal="left" vertical="top" wrapText="1"/>
      <protection/>
    </xf>
    <xf numFmtId="0" fontId="4" fillId="31" borderId="33" xfId="0" applyFont="1" applyFill="1" applyBorder="1" applyAlignment="1" applyProtection="1">
      <alignment horizontal="left" vertical="top" wrapText="1"/>
      <protection/>
    </xf>
    <xf numFmtId="0" fontId="4" fillId="31" borderId="32" xfId="0" applyFont="1" applyFill="1" applyBorder="1" applyAlignment="1" applyProtection="1">
      <alignment horizontal="left" vertical="top" wrapText="1"/>
      <protection/>
    </xf>
    <xf numFmtId="0" fontId="43" fillId="31" borderId="0" xfId="0" applyFont="1" applyFill="1" applyAlignment="1" applyProtection="1">
      <alignment horizontal="left" vertical="top" wrapText="1"/>
      <protection/>
    </xf>
    <xf numFmtId="0" fontId="45" fillId="39" borderId="25" xfId="0" applyFont="1" applyFill="1" applyBorder="1" applyAlignment="1" applyProtection="1">
      <alignment horizontal="center" vertical="center" wrapText="1"/>
      <protection/>
    </xf>
    <xf numFmtId="0" fontId="46" fillId="39" borderId="26" xfId="0" applyFont="1" applyFill="1" applyBorder="1" applyAlignment="1" applyProtection="1">
      <alignment horizontal="center" vertical="center" wrapText="1"/>
      <protection/>
    </xf>
    <xf numFmtId="0" fontId="46" fillId="39" borderId="27" xfId="0" applyFont="1" applyFill="1" applyBorder="1" applyAlignment="1" applyProtection="1">
      <alignment horizontal="center" vertical="center" wrapText="1"/>
      <protection/>
    </xf>
    <xf numFmtId="0" fontId="46" fillId="39" borderId="29" xfId="0" applyFont="1" applyFill="1" applyBorder="1" applyAlignment="1" applyProtection="1">
      <alignment horizontal="center" vertical="center" wrapText="1"/>
      <protection/>
    </xf>
    <xf numFmtId="0" fontId="46" fillId="39" borderId="0" xfId="0" applyFont="1" applyFill="1" applyAlignment="1" applyProtection="1">
      <alignment horizontal="center" vertical="center" wrapText="1"/>
      <protection/>
    </xf>
    <xf numFmtId="0" fontId="46" fillId="39" borderId="28" xfId="0" applyFont="1" applyFill="1" applyBorder="1" applyAlignment="1" applyProtection="1">
      <alignment horizontal="center" vertical="center" wrapText="1"/>
      <protection/>
    </xf>
    <xf numFmtId="0" fontId="46" fillId="39" borderId="35" xfId="0" applyFont="1" applyFill="1" applyBorder="1" applyAlignment="1" applyProtection="1">
      <alignment horizontal="center" vertical="center" wrapText="1"/>
      <protection/>
    </xf>
    <xf numFmtId="0" fontId="46" fillId="39" borderId="36" xfId="0" applyFont="1" applyFill="1" applyBorder="1" applyAlignment="1" applyProtection="1">
      <alignment horizontal="center" vertical="center" wrapText="1"/>
      <protection/>
    </xf>
    <xf numFmtId="0" fontId="46" fillId="39" borderId="37" xfId="0" applyFont="1" applyFill="1" applyBorder="1" applyAlignment="1" applyProtection="1">
      <alignment horizontal="center" vertical="center" wrapText="1"/>
      <protection/>
    </xf>
    <xf numFmtId="0" fontId="6" fillId="39" borderId="77" xfId="56" applyFill="1" applyBorder="1" applyAlignment="1" applyProtection="1">
      <alignment horizontal="center" vertical="top" wrapText="1"/>
      <protection/>
    </xf>
    <xf numFmtId="0" fontId="34" fillId="38" borderId="0" xfId="0" applyFont="1" applyFill="1" applyBorder="1" applyAlignment="1" applyProtection="1">
      <alignment horizontal="left" vertical="top" wrapText="1"/>
      <protection/>
    </xf>
    <xf numFmtId="0" fontId="6" fillId="39" borderId="78" xfId="56" applyFill="1" applyBorder="1" applyAlignment="1" applyProtection="1">
      <alignment horizontal="center" vertical="top" wrapText="1"/>
      <protection/>
    </xf>
    <xf numFmtId="0" fontId="6" fillId="38" borderId="0" xfId="56" applyFill="1" applyBorder="1" applyAlignment="1" applyProtection="1">
      <alignment horizontal="left" vertical="top" wrapText="1"/>
      <protection/>
    </xf>
    <xf numFmtId="0" fontId="2" fillId="34" borderId="0" xfId="0" applyFont="1" applyFill="1" applyAlignment="1" applyProtection="1">
      <alignment horizontal="left" vertical="center"/>
      <protection/>
    </xf>
    <xf numFmtId="0" fontId="29" fillId="25" borderId="61" xfId="0" applyFont="1" applyFill="1" applyBorder="1" applyAlignment="1" applyProtection="1">
      <alignment horizontal="left" vertical="center"/>
      <protection locked="0"/>
    </xf>
    <xf numFmtId="0" fontId="29" fillId="25" borderId="32" xfId="0" applyFont="1" applyFill="1" applyBorder="1" applyAlignment="1" applyProtection="1">
      <alignment horizontal="left" vertical="center"/>
      <protection locked="0"/>
    </xf>
    <xf numFmtId="0" fontId="29" fillId="25" borderId="79" xfId="0" applyFont="1" applyFill="1" applyBorder="1" applyAlignment="1" applyProtection="1">
      <alignment horizontal="left" vertical="center"/>
      <protection locked="0"/>
    </xf>
    <xf numFmtId="0" fontId="3" fillId="31" borderId="0" xfId="0" applyFont="1" applyFill="1" applyAlignment="1" applyProtection="1">
      <alignment horizontal="left" vertical="center" wrapText="1"/>
      <protection/>
    </xf>
    <xf numFmtId="0" fontId="3" fillId="31" borderId="56" xfId="0" applyFont="1" applyFill="1" applyBorder="1" applyAlignment="1" applyProtection="1">
      <alignment horizontal="left" vertical="center" wrapText="1"/>
      <protection/>
    </xf>
    <xf numFmtId="0" fontId="24" fillId="33" borderId="34" xfId="0" applyFont="1" applyFill="1" applyBorder="1" applyAlignment="1" applyProtection="1">
      <alignment horizontal="left" vertical="center"/>
      <protection/>
    </xf>
    <xf numFmtId="0" fontId="24" fillId="31" borderId="20" xfId="0" applyFont="1" applyFill="1" applyBorder="1" applyAlignment="1" applyProtection="1">
      <alignment horizontal="left" vertical="center" wrapText="1"/>
      <protection/>
    </xf>
    <xf numFmtId="0" fontId="24" fillId="31" borderId="21" xfId="0" applyFont="1" applyFill="1" applyBorder="1" applyAlignment="1" applyProtection="1">
      <alignment horizontal="left" vertical="center" wrapText="1"/>
      <protection/>
    </xf>
    <xf numFmtId="0" fontId="24" fillId="31" borderId="50" xfId="0" applyFont="1" applyFill="1" applyBorder="1" applyAlignment="1" applyProtection="1">
      <alignment horizontal="left" vertical="center" wrapText="1"/>
      <protection/>
    </xf>
    <xf numFmtId="0" fontId="29" fillId="25" borderId="60" xfId="0" applyFont="1" applyFill="1" applyBorder="1" applyAlignment="1" applyProtection="1">
      <alignment horizontal="left" vertical="center"/>
      <protection locked="0"/>
    </xf>
    <xf numFmtId="0" fontId="29" fillId="25" borderId="80" xfId="0" applyFont="1" applyFill="1" applyBorder="1" applyAlignment="1" applyProtection="1">
      <alignment horizontal="left" vertical="center"/>
      <protection locked="0"/>
    </xf>
    <xf numFmtId="0" fontId="29" fillId="25" borderId="81" xfId="0" applyFont="1" applyFill="1" applyBorder="1" applyAlignment="1" applyProtection="1">
      <alignment horizontal="left" vertical="center"/>
      <protection locked="0"/>
    </xf>
    <xf numFmtId="0" fontId="29" fillId="25" borderId="62" xfId="0" applyFont="1" applyFill="1" applyBorder="1" applyAlignment="1" applyProtection="1">
      <alignment horizontal="left" vertical="center"/>
      <protection locked="0"/>
    </xf>
    <xf numFmtId="0" fontId="29" fillId="25" borderId="82" xfId="0" applyFont="1" applyFill="1" applyBorder="1" applyAlignment="1" applyProtection="1">
      <alignment horizontal="left" vertical="center"/>
      <protection locked="0"/>
    </xf>
    <xf numFmtId="0" fontId="29" fillId="25" borderId="72" xfId="0" applyFont="1" applyFill="1" applyBorder="1" applyAlignment="1" applyProtection="1">
      <alignment horizontal="left" vertical="center"/>
      <protection locked="0"/>
    </xf>
  </cellXfs>
  <cellStyles count="69">
    <cellStyle name="Normal" xfId="0"/>
    <cellStyle name="20 % - Aksentti1" xfId="15"/>
    <cellStyle name="20 % - Aksentti2" xfId="16"/>
    <cellStyle name="20 % - Aksentti3" xfId="17"/>
    <cellStyle name="20 % - Aksentti4" xfId="18"/>
    <cellStyle name="20 % - Aksentti5" xfId="19"/>
    <cellStyle name="20 % - Aksentti6" xfId="20"/>
    <cellStyle name="40 % - Aksentti1" xfId="21"/>
    <cellStyle name="40 % - Aksentti2" xfId="22"/>
    <cellStyle name="40 % - Aksentti3" xfId="23"/>
    <cellStyle name="40 % - Aksentti4" xfId="24"/>
    <cellStyle name="40 % - Aksentti5" xfId="25"/>
    <cellStyle name="40 % - Aksentti6" xfId="26"/>
    <cellStyle name="5x indented GHG Textfiels" xfId="27"/>
    <cellStyle name="60 % - Aksentti1" xfId="28"/>
    <cellStyle name="60 % - Aksentti2" xfId="29"/>
    <cellStyle name="60 % - Aksentti3" xfId="30"/>
    <cellStyle name="60 % - Aksentti4" xfId="31"/>
    <cellStyle name="60 % - Aksentti5" xfId="32"/>
    <cellStyle name="60 % - Aksentti6" xfId="33"/>
    <cellStyle name="Accent1" xfId="34"/>
    <cellStyle name="Accent2" xfId="35"/>
    <cellStyle name="Accent3" xfId="36"/>
    <cellStyle name="Accent4" xfId="37"/>
    <cellStyle name="Accent5" xfId="38"/>
    <cellStyle name="Accent6" xfId="39"/>
    <cellStyle name="Aksentti1" xfId="40"/>
    <cellStyle name="Aksentti2" xfId="41"/>
    <cellStyle name="Aksentti3" xfId="42"/>
    <cellStyle name="Aksentti4" xfId="43"/>
    <cellStyle name="Aksentti5" xfId="44"/>
    <cellStyle name="Aksentti6" xfId="45"/>
    <cellStyle name="Followed Hyperlink" xfId="46"/>
    <cellStyle name="Bad" xfId="47"/>
    <cellStyle name="Check Cell" xfId="48"/>
    <cellStyle name="Good" xfId="49"/>
    <cellStyle name="Heading 1" xfId="50"/>
    <cellStyle name="Heading 2" xfId="51"/>
    <cellStyle name="Heading 3" xfId="52"/>
    <cellStyle name="Heading 4" xfId="53"/>
    <cellStyle name="Huomautus" xfId="54"/>
    <cellStyle name="Huono" xfId="55"/>
    <cellStyle name="Hyperlink" xfId="56"/>
    <cellStyle name="Hyvä" xfId="57"/>
    <cellStyle name="Laskenta" xfId="58"/>
    <cellStyle name="Linked Cell" xfId="59"/>
    <cellStyle name="Linkitetty solu" xfId="60"/>
    <cellStyle name="Neutral" xfId="61"/>
    <cellStyle name="Note" xfId="62"/>
    <cellStyle name="Otsikko" xfId="63"/>
    <cellStyle name="Otsikko 1" xfId="64"/>
    <cellStyle name="Otsikko 2" xfId="65"/>
    <cellStyle name="Otsikko 3" xfId="66"/>
    <cellStyle name="Otsikko 4" xfId="67"/>
    <cellStyle name="Comma" xfId="68"/>
    <cellStyle name="Comma [0]" xfId="69"/>
    <cellStyle name="Percent" xfId="70"/>
    <cellStyle name="Selittävä teksti" xfId="71"/>
    <cellStyle name="Standard 2" xfId="72"/>
    <cellStyle name="Standard_Outline NIMs template 10-09-30" xfId="73"/>
    <cellStyle name="Summa" xfId="74"/>
    <cellStyle name="Syöttö" xfId="75"/>
    <cellStyle name="Tarkistussolu" xfId="76"/>
    <cellStyle name="Title" xfId="77"/>
    <cellStyle name="Tulostus" xfId="78"/>
    <cellStyle name="Currency" xfId="79"/>
    <cellStyle name="Currency [0]" xfId="80"/>
    <cellStyle name="Varoitusteksti" xfId="81"/>
    <cellStyle name="Обычный_CRF2002 (1)" xfId="82"/>
  </cellStyles>
  <dxfs count="111">
    <dxf>
      <fill>
        <patternFill>
          <bgColor rgb="FFFF0000"/>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eur-lex.europa.eu/en/index.htm" TargetMode="External" /><Relationship Id="rId2" Type="http://schemas.openxmlformats.org/officeDocument/2006/relationships/hyperlink" Target="https://ec.europa.eu/clima/policies/ets/monitoring_en" TargetMode="External" /><Relationship Id="rId3" Type="http://schemas.openxmlformats.org/officeDocument/2006/relationships/hyperlink" Target="http://ec.europa.eu/clima/documentation/ets/docs/decision_benchmarking_15_dec_en.pdf." TargetMode="External" /><Relationship Id="rId4" Type="http://schemas.openxmlformats.org/officeDocument/2006/relationships/hyperlink" Target="https://eur-lex.europa.eu/eli/dir/2003/87/2018-04-08" TargetMode="External" /><Relationship Id="rId5" Type="http://schemas.openxmlformats.org/officeDocument/2006/relationships/hyperlink" Target="https://eur-lex.europa.eu/eli/reg/2012/601/2019-01-01" TargetMode="External" /><Relationship Id="rId6" Type="http://schemas.openxmlformats.org/officeDocument/2006/relationships/hyperlink" Target="http://eur-lex.europa.eu/LexUriServ/LexUriServ.do?uri=OJ:L:2012:181:0030:0104:EN:PDF" TargetMode="External" /><Relationship Id="rId7" Type="http://schemas.openxmlformats.org/officeDocument/2006/relationships/hyperlink" Target="https://ec.europa.eu/clima/policies/ets/monitoring_en#tab-0-1" TargetMode="External" /><Relationship Id="rId8" Type="http://schemas.openxmlformats.org/officeDocument/2006/relationships/hyperlink" Target="http://ec.europa.eu/clima/policies/ets/index_en.htm" TargetMode="External" /><Relationship Id="rId9" Type="http://schemas.openxmlformats.org/officeDocument/2006/relationships/hyperlink" Target="https://energiavirasto.fi/sv/asiointi-sv" TargetMode="External" /><Relationship Id="rId10"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ec.europa.eu/clima/sites/clima/files/ets/monitoring/docs/uncertainty_assessment_training_material_en.pdf" TargetMode="External" /><Relationship Id="rId2" Type="http://schemas.openxmlformats.org/officeDocument/2006/relationships/hyperlink" Target="https://ec.europa.eu/clima/sites/clima/files/ets/monitoring/docs/gd4_guidance_uncertainty_en.pdf"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ec.europa.eu/clima/sites/clima/files/ets/monitoring/docs/uncertainty_assessment_training_material_en.pdf" TargetMode="External" /><Relationship Id="rId2" Type="http://schemas.openxmlformats.org/officeDocument/2006/relationships/hyperlink" Target="https://ec.europa.eu/clima/sites/clima/files/ets/monitoring/docs/gd4_guidance_uncertainty_en.pdf" TargetMode="Externa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s://ec.europa.eu/clima/policies/ets/monitoring_en#tab-0-1" TargetMode="External" /><Relationship Id="rId2" Type="http://schemas.openxmlformats.org/officeDocument/2006/relationships/hyperlink" Target="https://ec.europa.eu/clima/policies/ets/monitoring_en#tab-0-1" TargetMode="External" /><Relationship Id="rId3" Type="http://schemas.openxmlformats.org/officeDocument/2006/relationships/hyperlink" Target="https://ec.europa.eu/clima/policies/ets/monitoring_en#tab-0-1" TargetMode="External" /><Relationship Id="rId4" Type="http://schemas.openxmlformats.org/officeDocument/2006/relationships/hyperlink" Target="http://eur-lex.europa.eu/en/index.htm" TargetMode="External" /><Relationship Id="rId5" Type="http://schemas.openxmlformats.org/officeDocument/2006/relationships/hyperlink" Target="http://ec.europa.eu/clima/policies/ets/index_en.htm" TargetMode="External" /><Relationship Id="rId6" Type="http://schemas.openxmlformats.org/officeDocument/2006/relationships/hyperlink" Target="https://ec.europa.eu/clima/policies/ets/monitoring_en" TargetMode="External" /><Relationship Id="rId7" Type="http://schemas.openxmlformats.org/officeDocument/2006/relationships/hyperlink" Target="https://ec.europa.eu/clima/sites/clima/files/ets/monitoring/docs/gd4_guidance_uncertainty_en.pdf" TargetMode="External" /><Relationship Id="rId8" Type="http://schemas.openxmlformats.org/officeDocument/2006/relationships/hyperlink" Target="https://ec.europa.eu/clima/sites/clima/files/ets/monitoring/docs/uncertainty_assessment_training_material_en.pdf" TargetMode="External" /><Relationship Id="rId9"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theme="9" tint="0.5999900102615356"/>
    <pageSetUpPr fitToPage="1"/>
  </sheetPr>
  <dimension ref="A1:M60"/>
  <sheetViews>
    <sheetView tabSelected="1" zoomScaleSheetLayoutView="100" zoomScalePageLayoutView="0" workbookViewId="0" topLeftCell="A1">
      <pane ySplit="3" topLeftCell="A4" activePane="bottomLeft" state="frozen"/>
      <selection pane="topLeft" activeCell="C45" sqref="C45"/>
      <selection pane="bottomLeft" activeCell="B5" sqref="B5:J5"/>
    </sheetView>
  </sheetViews>
  <sheetFormatPr defaultColWidth="9.140625" defaultRowHeight="12.75"/>
  <cols>
    <col min="1" max="2" width="4.7109375" style="19" customWidth="1"/>
    <col min="3" max="12" width="12.7109375" style="19" customWidth="1"/>
    <col min="13" max="13" width="4.7109375" style="19" customWidth="1"/>
    <col min="14" max="16384" width="9.140625" style="19" customWidth="1"/>
  </cols>
  <sheetData>
    <row r="1" spans="1:13" s="15" customFormat="1" ht="13.5" thickBot="1">
      <c r="A1" s="282"/>
      <c r="B1" s="283"/>
      <c r="C1" s="299" t="str">
        <f>Translations!$B$2</f>
        <v>Navigeringsområde</v>
      </c>
      <c r="D1" s="293"/>
      <c r="E1" s="290"/>
      <c r="F1" s="291"/>
      <c r="G1" s="290"/>
      <c r="H1" s="291"/>
      <c r="I1" s="290" t="str">
        <f>Translations!$B$3</f>
        <v>Följande tabell</v>
      </c>
      <c r="J1" s="291"/>
      <c r="K1" s="292"/>
      <c r="L1" s="293"/>
      <c r="M1" s="14"/>
    </row>
    <row r="2" spans="1:13" s="15" customFormat="1" ht="12.75">
      <c r="A2" s="284"/>
      <c r="B2" s="285"/>
      <c r="C2" s="294" t="str">
        <f>Translations!$B$4</f>
        <v>Tabellens övre del</v>
      </c>
      <c r="D2" s="288"/>
      <c r="E2" s="288"/>
      <c r="F2" s="288"/>
      <c r="G2" s="288"/>
      <c r="H2" s="288"/>
      <c r="I2" s="288"/>
      <c r="J2" s="288"/>
      <c r="K2" s="297"/>
      <c r="L2" s="298"/>
      <c r="M2" s="14"/>
    </row>
    <row r="3" spans="1:13" s="15" customFormat="1" ht="13.5" thickBot="1">
      <c r="A3" s="286"/>
      <c r="B3" s="287"/>
      <c r="C3" s="294"/>
      <c r="D3" s="288"/>
      <c r="E3" s="288"/>
      <c r="F3" s="288"/>
      <c r="G3" s="288"/>
      <c r="H3" s="288"/>
      <c r="I3" s="288"/>
      <c r="J3" s="288"/>
      <c r="K3" s="295"/>
      <c r="L3" s="296"/>
      <c r="M3" s="14"/>
    </row>
    <row r="4" spans="2:3" s="16" customFormat="1" ht="15.75" customHeight="1">
      <c r="B4" s="17"/>
      <c r="C4" s="18"/>
    </row>
    <row r="5" spans="2:10" ht="17.25">
      <c r="B5" s="281" t="str">
        <f>Translations!$B$5</f>
        <v>ANVISNINGAR OCH VILLKOR</v>
      </c>
      <c r="C5" s="281"/>
      <c r="D5" s="281"/>
      <c r="E5" s="281"/>
      <c r="F5" s="281"/>
      <c r="G5" s="281"/>
      <c r="H5" s="281"/>
      <c r="I5" s="281"/>
      <c r="J5" s="281"/>
    </row>
    <row r="6" spans="2:12" ht="12.75">
      <c r="B6" s="309"/>
      <c r="C6" s="309"/>
      <c r="D6" s="309"/>
      <c r="E6" s="309"/>
      <c r="F6" s="309"/>
      <c r="G6" s="309"/>
      <c r="H6" s="309"/>
      <c r="I6" s="309"/>
      <c r="J6" s="309"/>
      <c r="K6" s="309"/>
      <c r="L6" s="309"/>
    </row>
    <row r="7" spans="1:13" ht="40.5" customHeight="1">
      <c r="A7" s="20">
        <v>1</v>
      </c>
      <c r="B7" s="258" t="str">
        <f>Translations!$B$6</f>
        <v>Direktiv 2003/87/EG (direktivet om utsläppshandel) kräver att anläggningar som tillhör systemet för utsläppshandel (EU ETS) har ett gällande tillstånd för utsläpp av växthusgaser som beviljats av den behöriga myndigheten (i Finland Energimyndigheten). Anläggningarnas koldioxidutsläpp ska rapporteras och kontrolleras årligen.</v>
      </c>
      <c r="C7" s="258"/>
      <c r="D7" s="258"/>
      <c r="E7" s="258"/>
      <c r="F7" s="258"/>
      <c r="G7" s="258"/>
      <c r="H7" s="258"/>
      <c r="I7" s="258"/>
      <c r="J7" s="258"/>
      <c r="K7" s="258"/>
      <c r="L7" s="258"/>
      <c r="M7" s="21"/>
    </row>
    <row r="8" spans="1:12" ht="12.75" customHeight="1">
      <c r="A8" s="20"/>
      <c r="B8" s="258" t="str">
        <f>Translations!$B$7</f>
        <v>Det konsoliderade direktivet kan laddas ned på adressen:</v>
      </c>
      <c r="C8" s="258"/>
      <c r="D8" s="258"/>
      <c r="E8" s="258"/>
      <c r="F8" s="258"/>
      <c r="G8" s="258"/>
      <c r="H8" s="258"/>
      <c r="I8" s="258"/>
      <c r="J8" s="258"/>
      <c r="K8" s="258"/>
      <c r="L8" s="258"/>
    </row>
    <row r="9" spans="1:12" ht="12.75">
      <c r="A9" s="22"/>
      <c r="B9" s="272" t="str">
        <f>Translations!$B$8</f>
        <v>https://ec.europa.eu/clima/policies/ets/monitoring_en#tab-0-1</v>
      </c>
      <c r="C9" s="273"/>
      <c r="D9" s="273"/>
      <c r="E9" s="273"/>
      <c r="F9" s="273"/>
      <c r="G9" s="273"/>
      <c r="H9" s="273"/>
      <c r="I9" s="273"/>
      <c r="J9" s="273"/>
      <c r="K9" s="273"/>
      <c r="L9" s="274"/>
    </row>
    <row r="10" spans="1:12" ht="4.5" customHeight="1">
      <c r="A10" s="22"/>
      <c r="B10" s="1"/>
      <c r="C10" s="1"/>
      <c r="D10" s="1"/>
      <c r="E10" s="1"/>
      <c r="F10" s="1"/>
      <c r="G10" s="1"/>
      <c r="H10" s="1"/>
      <c r="I10" s="1"/>
      <c r="J10" s="1"/>
      <c r="K10" s="1"/>
      <c r="L10" s="23"/>
    </row>
    <row r="11" spans="1:12" ht="26.25" customHeight="1">
      <c r="A11" s="20">
        <v>2</v>
      </c>
      <c r="B11" s="258" t="str">
        <f>Translations!$B$9</f>
        <v>I förordningen om övervakning och rapportering av utsläpp (kommissionens förordning (EU) 2018/2066, nedan MRR) meddelas ytterligare krav som gäller övervakningen och rapporteringen. Den senaste versionen av MRR kan laddas ned på adressen:</v>
      </c>
      <c r="C11" s="258"/>
      <c r="D11" s="258"/>
      <c r="E11" s="258"/>
      <c r="F11" s="258"/>
      <c r="G11" s="258"/>
      <c r="H11" s="258"/>
      <c r="I11" s="258"/>
      <c r="J11" s="258"/>
      <c r="K11" s="258"/>
      <c r="L11" s="258"/>
    </row>
    <row r="12" spans="1:12" ht="12.75" customHeight="1">
      <c r="A12" s="20"/>
      <c r="B12" s="272" t="str">
        <f>Translations!$B$10</f>
        <v>https://ec.europa.eu/clima/policies/ets/monitoring_en#tab-0-1</v>
      </c>
      <c r="C12" s="273"/>
      <c r="D12" s="273"/>
      <c r="E12" s="273"/>
      <c r="F12" s="273"/>
      <c r="G12" s="273"/>
      <c r="H12" s="273"/>
      <c r="I12" s="273"/>
      <c r="J12" s="273"/>
      <c r="K12" s="273"/>
      <c r="L12" s="274"/>
    </row>
    <row r="13" spans="1:12" ht="4.5" customHeight="1">
      <c r="A13" s="20"/>
      <c r="B13" s="1"/>
      <c r="C13" s="1"/>
      <c r="D13" s="1"/>
      <c r="E13" s="1"/>
      <c r="F13" s="1"/>
      <c r="G13" s="1"/>
      <c r="H13" s="1"/>
      <c r="I13" s="1"/>
      <c r="J13" s="1"/>
      <c r="K13" s="1"/>
      <c r="L13" s="23"/>
    </row>
    <row r="14" spans="1:12" ht="27.75" customHeight="1">
      <c r="A14" s="20">
        <v>3</v>
      </c>
      <c r="B14" s="289" t="str">
        <f>Translations!$B$11</f>
        <v>Denna handling är ett verktyg som kommissionens enheter utvecklat för att göra bestämmandet av osäkerheten hos mätinstrument enhetlig i enlighet med MRR artikel 12.1.a och artiklarna 28 och 29.</v>
      </c>
      <c r="C14" s="289"/>
      <c r="D14" s="289"/>
      <c r="E14" s="289"/>
      <c r="F14" s="289"/>
      <c r="G14" s="289"/>
      <c r="H14" s="289"/>
      <c r="I14" s="289"/>
      <c r="J14" s="289"/>
      <c r="K14" s="289"/>
      <c r="L14" s="289"/>
    </row>
    <row r="15" spans="1:13" ht="12.75" customHeight="1">
      <c r="A15" s="20"/>
      <c r="B15" s="25"/>
      <c r="C15" s="24"/>
      <c r="D15" s="24"/>
      <c r="E15" s="24"/>
      <c r="F15" s="24"/>
      <c r="G15" s="24"/>
      <c r="H15" s="24"/>
      <c r="I15" s="24"/>
      <c r="J15" s="24"/>
      <c r="K15" s="24"/>
      <c r="L15" s="24"/>
      <c r="M15" s="21"/>
    </row>
    <row r="16" spans="1:12" ht="27" customHeight="1">
      <c r="A16" s="20"/>
      <c r="B16" s="275" t="str">
        <f>Translations!$B$12</f>
        <v>Denna slutliga version av verktyget för beräkning av osäkerhet har utarbetats den 9 december 2019.</v>
      </c>
      <c r="C16" s="275"/>
      <c r="D16" s="275"/>
      <c r="E16" s="275"/>
      <c r="F16" s="275"/>
      <c r="G16" s="275"/>
      <c r="H16" s="275"/>
      <c r="I16" s="275"/>
      <c r="J16" s="275"/>
      <c r="K16" s="275"/>
      <c r="L16" s="276"/>
    </row>
    <row r="17" spans="1:12" ht="12.75" customHeight="1">
      <c r="A17" s="20"/>
      <c r="B17" s="258"/>
      <c r="C17" s="258"/>
      <c r="D17" s="258"/>
      <c r="E17" s="258"/>
      <c r="F17" s="258"/>
      <c r="G17" s="258"/>
      <c r="H17" s="258"/>
      <c r="I17" s="258"/>
      <c r="J17" s="258"/>
      <c r="K17" s="258"/>
      <c r="L17" s="258"/>
    </row>
    <row r="18" spans="1:12" ht="12.75" customHeight="1">
      <c r="A18" s="20">
        <v>4</v>
      </c>
      <c r="B18" s="258" t="str">
        <f>Translations!$B$13</f>
        <v>Alla kommissionens anvisningar som gäller förordningen om övervakning och rapportering av utsläpp finns på adressen:</v>
      </c>
      <c r="C18" s="258"/>
      <c r="D18" s="258"/>
      <c r="E18" s="258"/>
      <c r="F18" s="258"/>
      <c r="G18" s="258"/>
      <c r="H18" s="258"/>
      <c r="I18" s="258"/>
      <c r="J18" s="258"/>
      <c r="K18" s="258"/>
      <c r="L18" s="258"/>
    </row>
    <row r="19" spans="1:12" ht="12.75" customHeight="1">
      <c r="A19" s="20"/>
      <c r="B19" s="272" t="str">
        <f>Translations!$B$14</f>
        <v>https://ec.europa.eu/clima/policies/ets/monitoring_en#tab-0-1</v>
      </c>
      <c r="C19" s="273"/>
      <c r="D19" s="273"/>
      <c r="E19" s="273"/>
      <c r="F19" s="273"/>
      <c r="G19" s="273"/>
      <c r="H19" s="273"/>
      <c r="I19" s="273"/>
      <c r="J19" s="273"/>
      <c r="K19" s="273"/>
      <c r="L19" s="274"/>
    </row>
    <row r="20" ht="11.25" customHeight="1"/>
    <row r="21" spans="1:12" ht="13.5">
      <c r="A21" s="20">
        <v>5</v>
      </c>
      <c r="B21" s="277" t="str">
        <f>Translations!$B$15</f>
        <v>Informationskällor</v>
      </c>
      <c r="C21" s="277"/>
      <c r="D21" s="277"/>
      <c r="E21" s="277"/>
      <c r="F21" s="277"/>
      <c r="G21" s="277"/>
      <c r="H21" s="277"/>
      <c r="I21" s="277"/>
      <c r="J21" s="277"/>
      <c r="K21" s="277"/>
      <c r="L21" s="277"/>
    </row>
    <row r="22" spans="1:12" ht="12.75">
      <c r="A22" s="20"/>
      <c r="B22" s="26" t="str">
        <f>Translations!$B$16</f>
        <v>EU:s webbplatser</v>
      </c>
      <c r="C22" s="27"/>
      <c r="D22" s="27"/>
      <c r="E22" s="27"/>
      <c r="F22" s="27"/>
      <c r="G22" s="27"/>
      <c r="H22" s="27"/>
      <c r="I22" s="27"/>
      <c r="J22" s="27"/>
      <c r="K22" s="27"/>
      <c r="L22" s="27"/>
    </row>
    <row r="23" spans="1:12" ht="12.75">
      <c r="A23" s="20"/>
      <c r="B23" s="27" t="str">
        <f>Translations!$B$17</f>
        <v>EU-lagstiftning:</v>
      </c>
      <c r="C23" s="27"/>
      <c r="D23" s="278" t="str">
        <f>Translations!$B$18</f>
        <v>http://eur-lex.europa.eu/en/index.htm </v>
      </c>
      <c r="E23" s="279"/>
      <c r="F23" s="279"/>
      <c r="G23" s="279"/>
      <c r="H23" s="279"/>
      <c r="I23" s="279"/>
      <c r="J23" s="27"/>
      <c r="K23" s="27"/>
      <c r="L23" s="27"/>
    </row>
    <row r="24" spans="1:12" ht="12.75">
      <c r="A24" s="20"/>
      <c r="B24" s="27" t="str">
        <f>Translations!$B$19</f>
        <v>EU ETS allmänna:</v>
      </c>
      <c r="C24" s="27"/>
      <c r="D24" s="280" t="str">
        <f>Translations!$B$20</f>
        <v>http://ec.europa.eu/clima/policies/ets/index_en.htm</v>
      </c>
      <c r="E24" s="280"/>
      <c r="F24" s="280"/>
      <c r="G24" s="280"/>
      <c r="H24" s="280"/>
      <c r="I24" s="280"/>
      <c r="J24" s="27"/>
      <c r="K24" s="27"/>
      <c r="L24" s="27"/>
    </row>
    <row r="25" spans="1:12" ht="12.75">
      <c r="A25" s="20"/>
      <c r="B25" s="27" t="str">
        <f>Translations!$B$21</f>
        <v>Övervakning och rapportering av utsläppshandeln: </v>
      </c>
      <c r="C25" s="27"/>
      <c r="D25" s="27"/>
      <c r="E25" s="27"/>
      <c r="F25" s="27"/>
      <c r="G25" s="27"/>
      <c r="H25" s="27"/>
      <c r="I25" s="27"/>
      <c r="J25" s="27"/>
      <c r="K25" s="27"/>
      <c r="L25" s="27"/>
    </row>
    <row r="26" spans="1:12" ht="12.75">
      <c r="A26" s="20"/>
      <c r="B26" s="27"/>
      <c r="C26" s="27"/>
      <c r="D26" s="280" t="str">
        <f>Translations!$B$22</f>
        <v>https://ec.europa.eu/clima/policies/ets/monitoring_en</v>
      </c>
      <c r="E26" s="279"/>
      <c r="F26" s="279"/>
      <c r="G26" s="279"/>
      <c r="H26" s="279"/>
      <c r="I26" s="279"/>
      <c r="J26" s="27"/>
      <c r="K26" s="27"/>
      <c r="L26" s="27"/>
    </row>
    <row r="27" ht="12.75">
      <c r="B27" s="26" t="str">
        <f>Translations!$B$23</f>
        <v>Andra webbplatser:</v>
      </c>
    </row>
    <row r="28" spans="2:12" ht="12.75">
      <c r="B28" s="254" t="str">
        <f>Translations!$B$24</f>
        <v>Mer information om utsläppshandeln: https://energiavirasto.fi/sv/utslappshandel</v>
      </c>
      <c r="C28" s="255"/>
      <c r="D28" s="255"/>
      <c r="E28" s="255"/>
      <c r="F28" s="255"/>
      <c r="G28" s="255"/>
      <c r="H28" s="255"/>
      <c r="I28" s="255"/>
      <c r="J28" s="255"/>
      <c r="K28" s="255"/>
      <c r="L28" s="255"/>
    </row>
    <row r="29" spans="2:12" ht="12.75">
      <c r="B29" s="254"/>
      <c r="C29" s="255"/>
      <c r="D29" s="255"/>
      <c r="E29" s="255"/>
      <c r="F29" s="255"/>
      <c r="G29" s="255"/>
      <c r="H29" s="255"/>
      <c r="I29" s="255"/>
      <c r="J29" s="255"/>
      <c r="K29" s="255"/>
      <c r="L29" s="255"/>
    </row>
    <row r="30" spans="2:12" ht="12.75">
      <c r="B30" s="26" t="str">
        <f>Translations!$B$25</f>
        <v>Stödtjänster:</v>
      </c>
      <c r="C30" s="14"/>
      <c r="D30" s="14"/>
      <c r="E30" s="14"/>
      <c r="F30" s="14"/>
      <c r="G30" s="14"/>
      <c r="H30" s="14"/>
      <c r="I30" s="14"/>
      <c r="J30" s="14"/>
      <c r="K30" s="14"/>
      <c r="L30" s="14"/>
    </row>
    <row r="31" spans="2:12" ht="12.75">
      <c r="B31" s="254" t="str">
        <f>Translations!$B$26</f>
        <v>Frågor och ytterligare information: paastolupa@energiavirasto.fi</v>
      </c>
      <c r="C31" s="255"/>
      <c r="D31" s="255"/>
      <c r="E31" s="255"/>
      <c r="F31" s="255"/>
      <c r="G31" s="255"/>
      <c r="H31" s="255"/>
      <c r="I31" s="255"/>
      <c r="J31" s="255"/>
      <c r="K31" s="255"/>
      <c r="L31" s="255"/>
    </row>
    <row r="32" spans="2:12" ht="12.75">
      <c r="B32" s="254"/>
      <c r="C32" s="255"/>
      <c r="D32" s="255"/>
      <c r="E32" s="255"/>
      <c r="F32" s="255"/>
      <c r="G32" s="255"/>
      <c r="H32" s="255"/>
      <c r="I32" s="255"/>
      <c r="J32" s="255"/>
      <c r="K32" s="255"/>
      <c r="L32" s="255"/>
    </row>
    <row r="33" ht="25.5" customHeight="1"/>
    <row r="34" spans="1:12" ht="15.75" customHeight="1">
      <c r="A34" s="28">
        <v>6</v>
      </c>
      <c r="B34" s="257" t="str">
        <f>Translations!$B$27</f>
        <v>Så här använder du detta verktyg:</v>
      </c>
      <c r="C34" s="257"/>
      <c r="D34" s="257"/>
      <c r="E34" s="257"/>
      <c r="F34" s="257"/>
      <c r="G34" s="257"/>
      <c r="H34" s="257"/>
      <c r="I34" s="257"/>
      <c r="J34" s="257"/>
      <c r="K34" s="257"/>
      <c r="L34" s="257"/>
    </row>
    <row r="35" spans="1:12" ht="51" customHeight="1">
      <c r="A35" s="20"/>
      <c r="B35" s="267" t="str">
        <f>Translations!$B$28</f>
        <v>För att skydda formlerna för oavsiktliga förändringar som i allmänhet leder till felaktiga och missvisande resultat är det av yttersta vikt att INTE ANVÄNDA FUNKTIONEN KLIPP &amp; KLISTRA. Om du vill flytta uppgifter, kopiera och klistra dem först, och avlägsna sedan de icke-önskade uppgifterna från det gamla (felaktiga) stället.</v>
      </c>
      <c r="C35" s="268"/>
      <c r="D35" s="268"/>
      <c r="E35" s="268"/>
      <c r="F35" s="268"/>
      <c r="G35" s="268"/>
      <c r="H35" s="268"/>
      <c r="I35" s="268"/>
      <c r="J35" s="268"/>
      <c r="K35" s="268"/>
      <c r="L35" s="269"/>
    </row>
    <row r="36" spans="1:12" ht="12.75">
      <c r="A36" s="20"/>
      <c r="B36" s="270" t="str">
        <f>Translations!$B$29</f>
        <v>Färgkoder och fonter:</v>
      </c>
      <c r="C36" s="270"/>
      <c r="D36" s="270"/>
      <c r="E36" s="270"/>
      <c r="F36" s="270"/>
      <c r="G36" s="270"/>
      <c r="H36" s="270"/>
      <c r="I36" s="270"/>
      <c r="J36" s="270"/>
      <c r="K36" s="270"/>
      <c r="L36" s="270"/>
    </row>
    <row r="37" spans="3:12" ht="12.75">
      <c r="C37" s="269" t="str">
        <f>Translations!$B$30</f>
        <v>Svart helfet text:</v>
      </c>
      <c r="D37" s="271"/>
      <c r="E37" s="258" t="str">
        <f>Translations!$B$31</f>
        <v>Denna text kommer från kommissionens dokumentmall. Den ska hållas oförändrad.</v>
      </c>
      <c r="F37" s="258"/>
      <c r="G37" s="258"/>
      <c r="H37" s="258"/>
      <c r="I37" s="258"/>
      <c r="J37" s="258"/>
      <c r="K37" s="258"/>
      <c r="L37" s="258"/>
    </row>
    <row r="38" spans="3:12" ht="12.75">
      <c r="C38" s="266" t="str">
        <f>Translations!$B$32</f>
        <v>Mindre, kursiv text:</v>
      </c>
      <c r="D38" s="266"/>
      <c r="E38" s="258" t="str">
        <f>Translations!$B$33</f>
        <v>I den här texten ges ytterligare information. Medlemsstaterna kan lägga till extra förklaringar i sina egna versioner.</v>
      </c>
      <c r="F38" s="258"/>
      <c r="G38" s="258"/>
      <c r="H38" s="258"/>
      <c r="I38" s="258"/>
      <c r="J38" s="258"/>
      <c r="K38" s="258"/>
      <c r="L38" s="258"/>
    </row>
    <row r="39" spans="3:12" ht="12.75">
      <c r="C39" s="259"/>
      <c r="D39" s="260"/>
      <c r="E39" s="258" t="str">
        <f>Translations!$B$34</f>
        <v>Ljusgula fält visar att inmatningen av uppgifter är valfri.</v>
      </c>
      <c r="F39" s="251"/>
      <c r="G39" s="251"/>
      <c r="H39" s="251"/>
      <c r="I39" s="251"/>
      <c r="J39" s="251"/>
      <c r="K39" s="251"/>
      <c r="L39" s="251"/>
    </row>
    <row r="40" spans="3:12" ht="12.75">
      <c r="C40" s="261"/>
      <c r="D40" s="262"/>
      <c r="E40" s="258" t="str">
        <f>Translations!$B$35</f>
        <v>Gröna fält visar automatiskt beräknade resultat. Röd text visar felmeddelanden (uppgifter som saknas osv.)</v>
      </c>
      <c r="F40" s="251"/>
      <c r="G40" s="251"/>
      <c r="H40" s="251"/>
      <c r="I40" s="251"/>
      <c r="J40" s="251"/>
      <c r="K40" s="251"/>
      <c r="L40" s="251"/>
    </row>
    <row r="41" spans="3:12" ht="12.75">
      <c r="C41" s="265"/>
      <c r="D41" s="262"/>
      <c r="E41" s="258" t="str">
        <f>Translations!$B$36</f>
        <v>Skuggade fält visar att en uppgift som matats in i ett annat fält gjort det skuggade fältet onödigt.</v>
      </c>
      <c r="F41" s="258"/>
      <c r="G41" s="258"/>
      <c r="H41" s="258"/>
      <c r="I41" s="258"/>
      <c r="J41" s="258"/>
      <c r="K41" s="258"/>
      <c r="L41" s="258"/>
    </row>
    <row r="42" spans="3:12" ht="12.75">
      <c r="C42" s="263"/>
      <c r="D42" s="263"/>
      <c r="E42" s="258" t="str">
        <f>Translations!$B$37</f>
        <v>Medlemsstaterna borde fylla i de gråskuggade områdena innan den anpassade versionen av dokumentmallen ges ut.</v>
      </c>
      <c r="F42" s="251"/>
      <c r="G42" s="251"/>
      <c r="H42" s="251"/>
      <c r="I42" s="251"/>
      <c r="J42" s="251"/>
      <c r="K42" s="251"/>
      <c r="L42" s="251"/>
    </row>
    <row r="43" spans="3:12" ht="12.75">
      <c r="C43" s="264"/>
      <c r="D43" s="264"/>
      <c r="E43" s="258" t="str">
        <f>Translations!$B$38</f>
        <v>De ljusgrå områdena är avsedda för navigering och hyperlänkar.</v>
      </c>
      <c r="F43" s="251"/>
      <c r="G43" s="251"/>
      <c r="H43" s="251"/>
      <c r="I43" s="251"/>
      <c r="J43" s="251"/>
      <c r="K43" s="251"/>
      <c r="L43" s="251"/>
    </row>
    <row r="45" spans="1:12" ht="51" customHeight="1">
      <c r="A45" s="20">
        <v>7</v>
      </c>
      <c r="B45" s="250" t="str">
        <f>Translations!$B$39</f>
        <v>Den här dokumentmallen är låst med undantag av de gula fälten. För öppenhetens skull har dock inget lösenord ställts in. Av denna anledning kan alla formler studeras ingående. När denna fil används för att mata in uppgifter rekommenderas att skyddet hålls i kraft. Arken ska vara oskyddade endast då formlernas riktighet kontrolleras. Vi rekommenderar att detta görs i en separat fil.</v>
      </c>
      <c r="C45" s="251"/>
      <c r="D45" s="251"/>
      <c r="E45" s="251"/>
      <c r="F45" s="251"/>
      <c r="G45" s="251"/>
      <c r="H45" s="251"/>
      <c r="I45" s="251"/>
      <c r="J45" s="251"/>
      <c r="K45" s="251"/>
      <c r="L45" s="251"/>
    </row>
    <row r="46" spans="1:12" ht="51" customHeight="1">
      <c r="A46" s="20">
        <v>8</v>
      </c>
      <c r="B46" s="250" t="str">
        <f>Translations!$B$40</f>
        <v>Informationsfälten har inte optimerats för bestämda numeriska och andra format. Skyddet av arken är dock begränsat så att du kan använda dina egna format. Du kan särskilt besluta hur många decimaler som visas (antalet decimaler som visas påverkar inte beräkningens precision). I princip ska alternativet för beräkning enligt visade värden i MS Excel vara frånslaget. Mer information får du genom att använda hjälpfunktionen i MS Excel.</v>
      </c>
      <c r="C46" s="251"/>
      <c r="D46" s="251"/>
      <c r="E46" s="251"/>
      <c r="F46" s="251"/>
      <c r="G46" s="251"/>
      <c r="H46" s="251"/>
      <c r="I46" s="251"/>
      <c r="J46" s="251"/>
      <c r="K46" s="251"/>
      <c r="L46" s="251"/>
    </row>
    <row r="47" spans="2:11" ht="4.5" customHeight="1" thickBot="1">
      <c r="B47" s="252"/>
      <c r="C47" s="253"/>
      <c r="D47" s="253"/>
      <c r="E47" s="253"/>
      <c r="F47" s="253"/>
      <c r="G47" s="253"/>
      <c r="H47" s="253"/>
      <c r="I47" s="253"/>
      <c r="J47" s="253"/>
      <c r="K47" s="253"/>
    </row>
    <row r="48" spans="1:12" ht="89.25" customHeight="1" thickBot="1">
      <c r="A48" s="20">
        <v>9</v>
      </c>
      <c r="B48" s="247" t="str">
        <f>Translations!$B$41</f>
        <v>ANSVARSFRISKRIVNING: Alla formler har tagits fram omsorgsfullt och grundligt. Möjligheter till fel kan dock inte uteslutas helt. Såsom ovan beskrivs, har kalkylerna gjorts fullkomligt transparenta för att göra det möjligt att kontrollera att de är riktiga. De som upprättat denna handling och Europeiska kommissionen kan inte hållas ansvariga för eventuella skador som orsakas av felaktiga eller missvisande resultat av kalkyler som utförts. Den som använder denna fil (dvs. verksamhetsutövaren) ansvarar för att säkerställa att de rätta uppgifterna meddelas till den behöriga myndigheten.</v>
      </c>
      <c r="C48" s="248"/>
      <c r="D48" s="248"/>
      <c r="E48" s="248"/>
      <c r="F48" s="248"/>
      <c r="G48" s="248"/>
      <c r="H48" s="248"/>
      <c r="I48" s="248"/>
      <c r="J48" s="248"/>
      <c r="K48" s="248"/>
      <c r="L48" s="249"/>
    </row>
    <row r="50" spans="1:12" ht="15">
      <c r="A50" s="20">
        <v>10</v>
      </c>
      <c r="B50" s="257" t="str">
        <f>Translations!$B$42</f>
        <v>Medlemsstatsspecifika anvisningar: </v>
      </c>
      <c r="C50" s="257"/>
      <c r="D50" s="257"/>
      <c r="E50" s="257"/>
      <c r="F50" s="257"/>
      <c r="G50" s="257"/>
      <c r="H50" s="257"/>
      <c r="I50" s="257"/>
      <c r="J50" s="257"/>
      <c r="K50" s="257"/>
      <c r="L50" s="257"/>
    </row>
    <row r="51" spans="2:12" ht="12.75">
      <c r="B51" s="256" t="s">
        <v>321</v>
      </c>
      <c r="C51" s="255"/>
      <c r="D51" s="255"/>
      <c r="E51" s="255"/>
      <c r="F51" s="255"/>
      <c r="G51" s="255"/>
      <c r="H51" s="255"/>
      <c r="I51" s="255"/>
      <c r="J51" s="255"/>
      <c r="K51" s="255"/>
      <c r="L51" s="255"/>
    </row>
    <row r="52" spans="2:12" ht="12.75">
      <c r="B52" s="254"/>
      <c r="C52" s="255"/>
      <c r="D52" s="255"/>
      <c r="E52" s="255"/>
      <c r="F52" s="255"/>
      <c r="G52" s="255"/>
      <c r="H52" s="255"/>
      <c r="I52" s="255"/>
      <c r="J52" s="255"/>
      <c r="K52" s="255"/>
      <c r="L52" s="255"/>
    </row>
    <row r="53" spans="2:12" ht="12.75">
      <c r="B53" s="254"/>
      <c r="C53" s="255"/>
      <c r="D53" s="255"/>
      <c r="E53" s="255"/>
      <c r="F53" s="255"/>
      <c r="G53" s="255"/>
      <c r="H53" s="255"/>
      <c r="I53" s="255"/>
      <c r="J53" s="255"/>
      <c r="K53" s="255"/>
      <c r="L53" s="255"/>
    </row>
    <row r="56" spans="1:2" s="16" customFormat="1" ht="13.5" thickBot="1">
      <c r="A56" s="20">
        <v>11</v>
      </c>
      <c r="B56" s="29" t="str">
        <f>Translations!$B$43</f>
        <v>Dokumentmallens versionshistorik:</v>
      </c>
    </row>
    <row r="57" spans="2:9" s="16" customFormat="1" ht="12.75">
      <c r="B57" s="303" t="str">
        <f>Translations!$B$44</f>
        <v>Dokumentmallen tillhandahålls av:</v>
      </c>
      <c r="C57" s="304"/>
      <c r="D57" s="304"/>
      <c r="E57" s="305"/>
      <c r="F57" s="246" t="s">
        <v>322</v>
      </c>
      <c r="G57" s="30"/>
      <c r="H57" s="30"/>
      <c r="I57" s="31"/>
    </row>
    <row r="58" spans="2:9" s="16" customFormat="1" ht="12.75">
      <c r="B58" s="306" t="str">
        <f>Translations!$B$45</f>
        <v>Utgivningsdag:</v>
      </c>
      <c r="C58" s="307"/>
      <c r="D58" s="307"/>
      <c r="E58" s="308"/>
      <c r="F58" s="32">
        <f>VersionDocumentation!B3</f>
        <v>43808</v>
      </c>
      <c r="G58" s="33"/>
      <c r="H58" s="33"/>
      <c r="I58" s="34"/>
    </row>
    <row r="59" spans="2:9" s="16" customFormat="1" ht="12.75">
      <c r="B59" s="306" t="str">
        <f>Translations!$B$46</f>
        <v>Språkversion:</v>
      </c>
      <c r="C59" s="307"/>
      <c r="D59" s="307"/>
      <c r="E59" s="308"/>
      <c r="F59" s="245" t="s">
        <v>323</v>
      </c>
      <c r="G59" s="33"/>
      <c r="H59" s="33"/>
      <c r="I59" s="34"/>
    </row>
    <row r="60" spans="2:9" s="16" customFormat="1" ht="13.5" thickBot="1">
      <c r="B60" s="300" t="str">
        <f>Translations!$B$47</f>
        <v>Filnamn:</v>
      </c>
      <c r="C60" s="301"/>
      <c r="D60" s="301"/>
      <c r="E60" s="302"/>
      <c r="F60" s="244" t="s">
        <v>324</v>
      </c>
      <c r="G60" s="35"/>
      <c r="H60" s="35"/>
      <c r="I60" s="36"/>
    </row>
    <row r="61" s="16" customFormat="1" ht="12.75"/>
  </sheetData>
  <sheetProtection sheet="1" objects="1" scenarios="1" formatCells="0" formatColumns="0" formatRows="0"/>
  <mergeCells count="65">
    <mergeCell ref="B60:E60"/>
    <mergeCell ref="B57:E57"/>
    <mergeCell ref="B58:E58"/>
    <mergeCell ref="B59:E59"/>
    <mergeCell ref="B6:L6"/>
    <mergeCell ref="B8:L8"/>
    <mergeCell ref="B7:L7"/>
    <mergeCell ref="B12:L12"/>
    <mergeCell ref="B9:L9"/>
    <mergeCell ref="B11:L11"/>
    <mergeCell ref="E3:F3"/>
    <mergeCell ref="G3:H3"/>
    <mergeCell ref="C3:D3"/>
    <mergeCell ref="K2:L2"/>
    <mergeCell ref="C1:D1"/>
    <mergeCell ref="I2:J2"/>
    <mergeCell ref="E1:F1"/>
    <mergeCell ref="G1:H1"/>
    <mergeCell ref="B5:J5"/>
    <mergeCell ref="A1:B3"/>
    <mergeCell ref="I3:J3"/>
    <mergeCell ref="B14:L14"/>
    <mergeCell ref="I1:J1"/>
    <mergeCell ref="K1:L1"/>
    <mergeCell ref="C2:D2"/>
    <mergeCell ref="E2:F2"/>
    <mergeCell ref="G2:H2"/>
    <mergeCell ref="K3:L3"/>
    <mergeCell ref="C37:D37"/>
    <mergeCell ref="B19:L19"/>
    <mergeCell ref="B18:L18"/>
    <mergeCell ref="B16:L16"/>
    <mergeCell ref="B17:L17"/>
    <mergeCell ref="B28:L28"/>
    <mergeCell ref="B21:L21"/>
    <mergeCell ref="D23:I23"/>
    <mergeCell ref="D26:I26"/>
    <mergeCell ref="D24:I24"/>
    <mergeCell ref="E41:L41"/>
    <mergeCell ref="E40:L40"/>
    <mergeCell ref="B29:L29"/>
    <mergeCell ref="B31:L31"/>
    <mergeCell ref="B32:L32"/>
    <mergeCell ref="B34:L34"/>
    <mergeCell ref="E37:L37"/>
    <mergeCell ref="C38:D38"/>
    <mergeCell ref="B35:L35"/>
    <mergeCell ref="B36:L36"/>
    <mergeCell ref="E42:L42"/>
    <mergeCell ref="E38:L38"/>
    <mergeCell ref="C39:D39"/>
    <mergeCell ref="E39:L39"/>
    <mergeCell ref="C40:D40"/>
    <mergeCell ref="B45:L45"/>
    <mergeCell ref="C42:D42"/>
    <mergeCell ref="C43:D43"/>
    <mergeCell ref="E43:L43"/>
    <mergeCell ref="C41:D41"/>
    <mergeCell ref="B48:L48"/>
    <mergeCell ref="B46:L46"/>
    <mergeCell ref="B47:K47"/>
    <mergeCell ref="B52:L52"/>
    <mergeCell ref="B51:L51"/>
    <mergeCell ref="B53:L53"/>
    <mergeCell ref="B50:L50"/>
  </mergeCells>
  <hyperlinks>
    <hyperlink ref="D23" r:id="rId1" display="http://eur-lex.europa.eu/en/index.htm "/>
    <hyperlink ref="D26" r:id="rId2" display="https://ec.europa.eu/clima/policies/ets/monitoring_en"/>
    <hyperlink ref="B9:K9" r:id="rId3" display="http://ec.europa.eu/clima/documentation/ets/docs/decision_benchmarking_15_dec_en.pdf. "/>
    <hyperlink ref="B9" r:id="rId4" display="https://eur-lex.europa.eu/eli/dir/2003/87/2018-04-08"/>
    <hyperlink ref="B12" r:id="rId5" display="https://eur-lex.europa.eu/eli/reg/2012/601/2019-01-01"/>
    <hyperlink ref="C2:D2" location="JUMP_b_Guidelines_Top" display="Top of sheet"/>
    <hyperlink ref="I1:J1" location="Osäkerhet_Summa!A1" display="Osäkerhet_Summa!A1"/>
    <hyperlink ref="B12:L12" r:id="rId6" display="http://eur-lex.europa.eu/LexUriServ/LexUriServ.do?uri=OJ:L:2012:181:0030:0104:EN:PDF"/>
    <hyperlink ref="B19" r:id="rId7" display="https://ec.europa.eu/clima/policies/ets/monitoring_en#tab-0-1"/>
    <hyperlink ref="D24:I24" r:id="rId8" display="http://ec.europa.eu/clima/policies/ets/index_en.htm"/>
    <hyperlink ref="B51" r:id="rId9" display="https://energiavirasto.fi/sv/asiointi-sv"/>
  </hyperlinks>
  <printOptions/>
  <pageMargins left="0.7874015748031497" right="0.7874015748031497" top="0.7874015748031497" bottom="0.7874015748031497" header="0.3937007874015748" footer="0.3937007874015748"/>
  <pageSetup fitToHeight="0" fitToWidth="1" horizontalDpi="600" verticalDpi="600" orientation="portrait" paperSize="9" scale="63" r:id="rId10"/>
  <headerFooter alignWithMargins="0">
    <oddHeader>&amp;L&amp;F, &amp;A&amp;R&amp;D, &amp;T</oddHeader>
    <oddFooter>&amp;C&amp;P / &amp;N</oddFooter>
  </headerFooter>
  <rowBreaks count="1" manualBreakCount="1">
    <brk id="33" max="11" man="1"/>
  </rowBreaks>
</worksheet>
</file>

<file path=xl/worksheets/sheet2.xml><?xml version="1.0" encoding="utf-8"?>
<worksheet xmlns="http://schemas.openxmlformats.org/spreadsheetml/2006/main" xmlns:r="http://schemas.openxmlformats.org/officeDocument/2006/relationships">
  <sheetPr>
    <tabColor rgb="FFFFC000"/>
    <pageSetUpPr fitToPage="1"/>
  </sheetPr>
  <dimension ref="A1:AE675"/>
  <sheetViews>
    <sheetView zoomScalePageLayoutView="0" workbookViewId="0" topLeftCell="B1">
      <pane ySplit="4" topLeftCell="A5" activePane="bottomLeft" state="frozen"/>
      <selection pane="topLeft" activeCell="B2" sqref="B2"/>
      <selection pane="bottomLeft" activeCell="I2" sqref="I2:J2"/>
    </sheetView>
  </sheetViews>
  <sheetFormatPr defaultColWidth="11.421875" defaultRowHeight="12.75"/>
  <cols>
    <col min="1" max="1" width="2.7109375" style="129" hidden="1" customWidth="1"/>
    <col min="2" max="2" width="2.7109375" style="129" customWidth="1"/>
    <col min="3" max="3" width="4.7109375" style="130" customWidth="1"/>
    <col min="4" max="4" width="4.7109375" style="131" customWidth="1"/>
    <col min="5" max="5" width="25.57421875" style="129" customWidth="1"/>
    <col min="6" max="6" width="16.00390625" style="129" customWidth="1"/>
    <col min="7" max="7" width="15.421875" style="129" customWidth="1"/>
    <col min="8" max="11" width="13.7109375" style="129" customWidth="1"/>
    <col min="12" max="12" width="15.140625" style="129" customWidth="1"/>
    <col min="13" max="13" width="14.421875" style="129" customWidth="1"/>
    <col min="14" max="14" width="13.7109375" style="129" customWidth="1"/>
    <col min="15" max="15" width="7.7109375" style="129" customWidth="1"/>
    <col min="16" max="16" width="39.00390625" style="129" hidden="1" customWidth="1"/>
    <col min="17" max="25" width="12.7109375" style="129" hidden="1" customWidth="1"/>
    <col min="26" max="26" width="13.28125" style="44" customWidth="1"/>
    <col min="27" max="16384" width="11.421875" style="45" customWidth="1"/>
  </cols>
  <sheetData>
    <row r="1" spans="1:25" ht="13.5" hidden="1" thickBot="1">
      <c r="A1" s="37" t="s">
        <v>15</v>
      </c>
      <c r="B1" s="38"/>
      <c r="C1" s="39"/>
      <c r="D1" s="40"/>
      <c r="E1" s="41"/>
      <c r="F1" s="41"/>
      <c r="G1" s="42"/>
      <c r="H1" s="42"/>
      <c r="I1" s="41"/>
      <c r="J1" s="41"/>
      <c r="K1" s="41"/>
      <c r="L1" s="41"/>
      <c r="M1" s="41"/>
      <c r="N1" s="41"/>
      <c r="O1" s="43"/>
      <c r="P1" s="37" t="s">
        <v>15</v>
      </c>
      <c r="Q1" s="37" t="s">
        <v>15</v>
      </c>
      <c r="R1" s="37" t="s">
        <v>15</v>
      </c>
      <c r="S1" s="37" t="s">
        <v>15</v>
      </c>
      <c r="T1" s="37" t="s">
        <v>15</v>
      </c>
      <c r="U1" s="37" t="s">
        <v>15</v>
      </c>
      <c r="V1" s="37" t="s">
        <v>15</v>
      </c>
      <c r="W1" s="37" t="s">
        <v>15</v>
      </c>
      <c r="X1" s="37" t="s">
        <v>15</v>
      </c>
      <c r="Y1" s="37" t="s">
        <v>15</v>
      </c>
    </row>
    <row r="2" spans="1:25" ht="13.5" thickBot="1">
      <c r="A2" s="37"/>
      <c r="B2" s="329">
        <v>1</v>
      </c>
      <c r="C2" s="330"/>
      <c r="D2" s="331"/>
      <c r="E2" s="292" t="str">
        <f>Translations!$B$2</f>
        <v>Navigeringsområde</v>
      </c>
      <c r="F2" s="293"/>
      <c r="G2" s="290"/>
      <c r="H2" s="291"/>
      <c r="I2" s="290" t="str">
        <f>Translations!$B$48</f>
        <v>Föregående tabell</v>
      </c>
      <c r="J2" s="291"/>
      <c r="K2" s="290" t="str">
        <f>Translations!$B$3</f>
        <v>Följande tabell</v>
      </c>
      <c r="L2" s="291"/>
      <c r="M2" s="292"/>
      <c r="N2" s="293"/>
      <c r="O2" s="46"/>
      <c r="P2" s="47"/>
      <c r="Q2" s="47"/>
      <c r="R2" s="47"/>
      <c r="S2" s="47"/>
      <c r="T2" s="47"/>
      <c r="U2" s="47"/>
      <c r="V2" s="47"/>
      <c r="W2" s="47"/>
      <c r="X2" s="47"/>
      <c r="Y2" s="47"/>
    </row>
    <row r="3" spans="1:25" ht="12.75">
      <c r="A3" s="37"/>
      <c r="B3" s="332"/>
      <c r="C3" s="333"/>
      <c r="D3" s="334"/>
      <c r="E3" s="288" t="str">
        <f>Translations!$B$4</f>
        <v>Tabellens övre del</v>
      </c>
      <c r="F3" s="288"/>
      <c r="G3" s="288"/>
      <c r="H3" s="288"/>
      <c r="I3" s="288"/>
      <c r="J3" s="288"/>
      <c r="K3" s="288"/>
      <c r="L3" s="288"/>
      <c r="M3" s="297"/>
      <c r="N3" s="338"/>
      <c r="O3" s="48"/>
      <c r="P3" s="47"/>
      <c r="Q3" s="47"/>
      <c r="R3" s="47"/>
      <c r="S3" s="47"/>
      <c r="T3" s="47"/>
      <c r="U3" s="47"/>
      <c r="V3" s="47"/>
      <c r="W3" s="47"/>
      <c r="X3" s="47"/>
      <c r="Y3" s="47"/>
    </row>
    <row r="4" spans="1:25" ht="13.5" customHeight="1" thickBot="1">
      <c r="A4" s="37"/>
      <c r="B4" s="335"/>
      <c r="C4" s="336"/>
      <c r="D4" s="337"/>
      <c r="E4" s="288"/>
      <c r="F4" s="288"/>
      <c r="G4" s="288"/>
      <c r="H4" s="288"/>
      <c r="I4" s="288"/>
      <c r="J4" s="288"/>
      <c r="K4" s="288"/>
      <c r="L4" s="288"/>
      <c r="M4" s="340"/>
      <c r="N4" s="294"/>
      <c r="O4" s="48"/>
      <c r="P4" s="47"/>
      <c r="Q4" s="47"/>
      <c r="R4" s="47"/>
      <c r="S4" s="47"/>
      <c r="T4" s="47"/>
      <c r="U4" s="47"/>
      <c r="V4" s="47"/>
      <c r="W4" s="47"/>
      <c r="X4" s="47"/>
      <c r="Y4" s="47"/>
    </row>
    <row r="5" spans="1:25" ht="15" customHeight="1">
      <c r="A5" s="49"/>
      <c r="B5" s="50"/>
      <c r="C5" s="51"/>
      <c r="D5" s="51"/>
      <c r="E5" s="51"/>
      <c r="F5" s="51"/>
      <c r="G5" s="51"/>
      <c r="H5" s="51"/>
      <c r="I5" s="51"/>
      <c r="J5" s="51"/>
      <c r="K5" s="51"/>
      <c r="L5" s="51"/>
      <c r="M5" s="51"/>
      <c r="N5" s="51"/>
      <c r="O5" s="52"/>
      <c r="P5" s="47"/>
      <c r="Q5" s="47"/>
      <c r="R5" s="47"/>
      <c r="S5" s="47"/>
      <c r="T5" s="47"/>
      <c r="U5" s="47"/>
      <c r="V5" s="47"/>
      <c r="W5" s="47"/>
      <c r="X5" s="53"/>
      <c r="Y5" s="53"/>
    </row>
    <row r="6" spans="1:27" s="59" customFormat="1" ht="18" customHeight="1">
      <c r="A6" s="54"/>
      <c r="B6" s="55"/>
      <c r="C6" s="56">
        <v>1</v>
      </c>
      <c r="D6" s="342" t="str">
        <f>Translations!$B$49</f>
        <v>Verktyg – Bestämmande av osäkerhet av summa</v>
      </c>
      <c r="E6" s="342"/>
      <c r="F6" s="342"/>
      <c r="G6" s="342"/>
      <c r="H6" s="342"/>
      <c r="I6" s="342"/>
      <c r="J6" s="342"/>
      <c r="K6" s="342"/>
      <c r="L6" s="342"/>
      <c r="M6" s="342"/>
      <c r="N6" s="342"/>
      <c r="O6" s="57"/>
      <c r="P6" s="58"/>
      <c r="Q6" s="58"/>
      <c r="R6" s="58"/>
      <c r="S6" s="58"/>
      <c r="T6" s="58"/>
      <c r="U6" s="58"/>
      <c r="V6" s="58"/>
      <c r="W6" s="58"/>
      <c r="X6" s="58"/>
      <c r="Y6" s="58"/>
      <c r="Z6" s="44"/>
      <c r="AA6" s="45"/>
    </row>
    <row r="7" spans="1:27" s="59" customFormat="1" ht="4.5" customHeight="1">
      <c r="A7" s="54"/>
      <c r="B7" s="55"/>
      <c r="C7" s="60"/>
      <c r="D7" s="16"/>
      <c r="E7" s="61"/>
      <c r="F7" s="61"/>
      <c r="G7" s="61"/>
      <c r="H7" s="61"/>
      <c r="I7" s="61"/>
      <c r="J7" s="61"/>
      <c r="K7" s="61"/>
      <c r="L7" s="61"/>
      <c r="M7" s="61"/>
      <c r="N7" s="61"/>
      <c r="O7" s="57"/>
      <c r="P7" s="58"/>
      <c r="Q7" s="58"/>
      <c r="R7" s="58"/>
      <c r="S7" s="58"/>
      <c r="T7" s="58"/>
      <c r="U7" s="58"/>
      <c r="V7" s="58"/>
      <c r="W7" s="58"/>
      <c r="X7" s="58"/>
      <c r="Y7" s="58"/>
      <c r="Z7" s="44"/>
      <c r="AA7" s="45"/>
    </row>
    <row r="8" spans="1:27" s="59" customFormat="1" ht="25.5" customHeight="1">
      <c r="A8" s="54"/>
      <c r="B8" s="55"/>
      <c r="C8" s="60"/>
      <c r="D8" s="339" t="str">
        <f>Translations!$B$50</f>
        <v>Med detta avsnitt är det möjligt att beräkna osäkerheten av en summa på det sätt som beskrivs i punkterna 8.2 och 8.3 i kommissionens vägledning 4 (s.k. GD4), särskilt i exemplen 2, 5, 7, 8 och 9 som behandlas i dessa avsnitt, samt i exemplen 1, 2, 3, 7 och 9 i bilaga III till kommissionens utbildningsmaterial om osäkerhetsbedömning.</v>
      </c>
      <c r="E8" s="339"/>
      <c r="F8" s="339"/>
      <c r="G8" s="339"/>
      <c r="H8" s="339"/>
      <c r="I8" s="339"/>
      <c r="J8" s="339"/>
      <c r="K8" s="339"/>
      <c r="L8" s="339"/>
      <c r="M8" s="339"/>
      <c r="N8" s="339"/>
      <c r="O8" s="57"/>
      <c r="P8" s="58"/>
      <c r="Q8" s="58"/>
      <c r="R8" s="58"/>
      <c r="S8" s="58"/>
      <c r="T8" s="58"/>
      <c r="U8" s="58"/>
      <c r="V8" s="58"/>
      <c r="W8" s="58"/>
      <c r="X8" s="58"/>
      <c r="Y8" s="58"/>
      <c r="Z8" s="44"/>
      <c r="AA8" s="45"/>
    </row>
    <row r="9" spans="1:27" s="59" customFormat="1" ht="12.75" customHeight="1">
      <c r="A9" s="54"/>
      <c r="B9" s="55"/>
      <c r="C9" s="60"/>
      <c r="D9" s="341" t="str">
        <f>Translations!$B$51</f>
        <v>https://ec.europa.eu/clima/sites/clima/files/ets/monitoring/docs/gd4_guidance_uncertainty_en.pdf</v>
      </c>
      <c r="E9" s="339"/>
      <c r="F9" s="339"/>
      <c r="G9" s="339"/>
      <c r="H9" s="339"/>
      <c r="I9" s="339"/>
      <c r="J9" s="339"/>
      <c r="K9" s="339"/>
      <c r="L9" s="339"/>
      <c r="M9" s="339"/>
      <c r="N9" s="339"/>
      <c r="O9" s="57"/>
      <c r="P9" s="58"/>
      <c r="Q9" s="58"/>
      <c r="R9" s="58"/>
      <c r="S9" s="58"/>
      <c r="T9" s="58"/>
      <c r="U9" s="58"/>
      <c r="V9" s="58"/>
      <c r="W9" s="58"/>
      <c r="X9" s="58"/>
      <c r="Y9" s="58"/>
      <c r="Z9" s="44"/>
      <c r="AA9" s="45"/>
    </row>
    <row r="10" spans="1:27" s="59" customFormat="1" ht="12.75" customHeight="1">
      <c r="A10" s="54"/>
      <c r="B10" s="55"/>
      <c r="C10" s="60"/>
      <c r="D10" s="341" t="str">
        <f>Translations!$B$52</f>
        <v>https://ec.europa.eu/clima/sites/clima/files/ets/monitoring/docs/uncertainty_assessment_training_material_en.pdf</v>
      </c>
      <c r="E10" s="339"/>
      <c r="F10" s="339"/>
      <c r="G10" s="339"/>
      <c r="H10" s="339"/>
      <c r="I10" s="339"/>
      <c r="J10" s="339"/>
      <c r="K10" s="339"/>
      <c r="L10" s="339"/>
      <c r="M10" s="339"/>
      <c r="N10" s="339"/>
      <c r="O10" s="57"/>
      <c r="P10" s="58"/>
      <c r="Q10" s="58"/>
      <c r="R10" s="58"/>
      <c r="S10" s="58"/>
      <c r="T10" s="58"/>
      <c r="U10" s="58"/>
      <c r="V10" s="58"/>
      <c r="W10" s="58"/>
      <c r="X10" s="58"/>
      <c r="Y10" s="58"/>
      <c r="Z10" s="44"/>
      <c r="AA10" s="45"/>
    </row>
    <row r="11" spans="1:31" ht="4.5" customHeight="1" thickBot="1">
      <c r="A11" s="62"/>
      <c r="B11" s="50"/>
      <c r="C11" s="63"/>
      <c r="D11" s="64"/>
      <c r="E11" s="65"/>
      <c r="F11" s="66"/>
      <c r="G11" s="67"/>
      <c r="H11" s="67"/>
      <c r="I11" s="67"/>
      <c r="J11" s="67"/>
      <c r="K11" s="67"/>
      <c r="L11" s="67"/>
      <c r="M11" s="67"/>
      <c r="N11" s="67"/>
      <c r="O11" s="68"/>
      <c r="P11" s="69"/>
      <c r="Q11" s="69"/>
      <c r="R11" s="69"/>
      <c r="S11" s="69"/>
      <c r="T11" s="69"/>
      <c r="U11" s="69"/>
      <c r="V11" s="69"/>
      <c r="W11" s="70"/>
      <c r="X11" s="70"/>
      <c r="Y11" s="70"/>
      <c r="Z11" s="71"/>
      <c r="AA11" s="72"/>
      <c r="AB11" s="72"/>
      <c r="AC11" s="72"/>
      <c r="AD11" s="72"/>
      <c r="AE11" s="72"/>
    </row>
    <row r="12" spans="1:26" s="74" customFormat="1" ht="12.75" customHeight="1" thickBot="1">
      <c r="A12" s="49"/>
      <c r="B12" s="50"/>
      <c r="C12" s="16"/>
      <c r="D12" s="16"/>
      <c r="E12" s="16"/>
      <c r="F12" s="16"/>
      <c r="G12" s="16"/>
      <c r="H12" s="16"/>
      <c r="I12" s="16"/>
      <c r="J12" s="16"/>
      <c r="K12" s="16"/>
      <c r="L12" s="16"/>
      <c r="M12" s="16"/>
      <c r="N12" s="16"/>
      <c r="O12" s="52"/>
      <c r="P12" s="49"/>
      <c r="Q12" s="49"/>
      <c r="R12" s="49"/>
      <c r="S12" s="49"/>
      <c r="T12" s="49"/>
      <c r="U12" s="49"/>
      <c r="V12" s="49"/>
      <c r="W12" s="49"/>
      <c r="X12" s="49"/>
      <c r="Y12" s="49"/>
      <c r="Z12" s="73"/>
    </row>
    <row r="13" spans="1:26" s="74" customFormat="1" ht="15.75" customHeight="1" thickBot="1">
      <c r="A13" s="49"/>
      <c r="B13" s="50"/>
      <c r="C13" s="75">
        <v>1</v>
      </c>
      <c r="D13" s="16"/>
      <c r="E13" s="328" t="str">
        <f>Translations!$B$53</f>
        <v>Detta är ett valfritt verktyg för beräkning av osäkerhet i anslutning till mätning på årsnivå.</v>
      </c>
      <c r="F13" s="328"/>
      <c r="G13" s="328"/>
      <c r="H13" s="328"/>
      <c r="I13" s="328"/>
      <c r="J13" s="328"/>
      <c r="K13" s="328"/>
      <c r="L13" s="328"/>
      <c r="M13" s="328"/>
      <c r="N13" s="328"/>
      <c r="O13" s="52"/>
      <c r="P13" s="49"/>
      <c r="Q13" s="49"/>
      <c r="R13" s="49"/>
      <c r="S13" s="49"/>
      <c r="T13" s="49"/>
      <c r="U13" s="49"/>
      <c r="V13" s="49"/>
      <c r="W13" s="49"/>
      <c r="X13" s="49"/>
      <c r="Y13" s="49"/>
      <c r="Z13" s="73"/>
    </row>
    <row r="14" spans="1:26" s="74" customFormat="1" ht="4.5" customHeight="1">
      <c r="A14" s="49"/>
      <c r="B14" s="50"/>
      <c r="C14" s="76"/>
      <c r="D14" s="16"/>
      <c r="E14" s="77"/>
      <c r="F14" s="77"/>
      <c r="G14" s="77"/>
      <c r="H14" s="77"/>
      <c r="I14" s="77"/>
      <c r="J14" s="77"/>
      <c r="K14" s="77"/>
      <c r="L14" s="77"/>
      <c r="M14" s="77"/>
      <c r="N14" s="77"/>
      <c r="O14" s="52"/>
      <c r="P14" s="49"/>
      <c r="Q14" s="49"/>
      <c r="R14" s="49"/>
      <c r="S14" s="49"/>
      <c r="T14" s="49"/>
      <c r="U14" s="49"/>
      <c r="V14" s="49"/>
      <c r="W14" s="49"/>
      <c r="X14" s="49"/>
      <c r="Y14" s="49"/>
      <c r="Z14" s="73"/>
    </row>
    <row r="15" spans="1:26" s="74" customFormat="1" ht="29.25" customHeight="1">
      <c r="A15" s="78"/>
      <c r="B15" s="50"/>
      <c r="C15" s="16"/>
      <c r="D15" s="16"/>
      <c r="E15" s="79" t="str">
        <f>Translations!$B$54</f>
        <v>Mängduppgift (import, förbrukning)</v>
      </c>
      <c r="F15" s="322" t="str">
        <f>Translations!$B$55</f>
        <v>Ange här uppgifterna om varje mätinstrument som används för att mäta mängden bränsle eller material som levererats till anläggningen (t.ex. anläggningen har två undermätningar med vilka de förbrukade totala mängderna eller uppgifterna som erhållits av leverantören av respektive bränsle eller material kan anmälas).</v>
      </c>
      <c r="G15" s="322"/>
      <c r="H15" s="322"/>
      <c r="I15" s="322"/>
      <c r="J15" s="322"/>
      <c r="K15" s="322"/>
      <c r="L15" s="322"/>
      <c r="M15" s="322"/>
      <c r="N15" s="322"/>
      <c r="O15" s="80"/>
      <c r="P15" s="81"/>
      <c r="Q15" s="81"/>
      <c r="R15" s="81"/>
      <c r="S15" s="81"/>
      <c r="T15" s="81"/>
      <c r="U15" s="81"/>
      <c r="V15" s="81"/>
      <c r="W15" s="82"/>
      <c r="X15" s="82"/>
      <c r="Y15" s="82"/>
      <c r="Z15" s="73"/>
    </row>
    <row r="16" spans="1:26" s="74" customFormat="1" ht="24" customHeight="1">
      <c r="A16" s="78"/>
      <c r="B16" s="50"/>
      <c r="C16" s="16"/>
      <c r="D16" s="16"/>
      <c r="E16" s="79" t="str">
        <f>Translations!$B$56</f>
        <v>Mängduppgift (överföring till annat ställe)</v>
      </c>
      <c r="F16" s="322" t="str">
        <f>Translations!$B$57</f>
        <v>Ange här uppgifterna om varje mätinstrument med vilket bränsle förs från anläggningen i stället för att bränslet förbrukas i anläggningen (t.ex. naturgas eller brännolja som sålts till tredje parter).</v>
      </c>
      <c r="G16" s="322"/>
      <c r="H16" s="322"/>
      <c r="I16" s="322"/>
      <c r="J16" s="322"/>
      <c r="K16" s="322"/>
      <c r="L16" s="322"/>
      <c r="M16" s="322"/>
      <c r="N16" s="322"/>
      <c r="O16" s="80"/>
      <c r="P16" s="81"/>
      <c r="Q16" s="81"/>
      <c r="R16" s="81"/>
      <c r="S16" s="81"/>
      <c r="T16" s="81"/>
      <c r="U16" s="81"/>
      <c r="V16" s="81"/>
      <c r="W16" s="82"/>
      <c r="X16" s="82"/>
      <c r="Y16" s="82"/>
      <c r="Z16" s="73"/>
    </row>
    <row r="17" spans="1:26" s="74" customFormat="1" ht="12.75" customHeight="1">
      <c r="A17" s="78"/>
      <c r="B17" s="50"/>
      <c r="C17" s="16"/>
      <c r="D17" s="16"/>
      <c r="E17" s="79" t="str">
        <f>Translations!$B$58</f>
        <v>Mängduppgift (lagrat)</v>
      </c>
      <c r="F17" s="322" t="str">
        <f>Translations!$B$59</f>
        <v>Ange här uppgifter om lager (t.ex. oljelager, silor), om bestämmandet av lagermängderna ingår i osäkerhetsbedömningen.</v>
      </c>
      <c r="G17" s="322"/>
      <c r="H17" s="322"/>
      <c r="I17" s="322"/>
      <c r="J17" s="322"/>
      <c r="K17" s="322"/>
      <c r="L17" s="322"/>
      <c r="M17" s="322"/>
      <c r="N17" s="322"/>
      <c r="O17" s="80"/>
      <c r="P17" s="81"/>
      <c r="Q17" s="81"/>
      <c r="R17" s="81"/>
      <c r="S17" s="81"/>
      <c r="T17" s="81"/>
      <c r="U17" s="81"/>
      <c r="V17" s="81"/>
      <c r="W17" s="82"/>
      <c r="X17" s="82"/>
      <c r="Y17" s="82"/>
      <c r="Z17" s="73"/>
    </row>
    <row r="18" spans="1:26" s="74" customFormat="1" ht="12.75" customHeight="1">
      <c r="A18" s="78"/>
      <c r="B18" s="50"/>
      <c r="C18" s="16"/>
      <c r="D18" s="16"/>
      <c r="E18" s="319" t="str">
        <f>Translations!$B$60</f>
        <v>Mängduppgift för enskild mätning</v>
      </c>
      <c r="F18" s="322" t="str">
        <f>Translations!$B$61</f>
        <v>Ange här uppgifterna om mätinstrumentens genomsnittliga mätvärde vid en mätningsgång.</v>
      </c>
      <c r="G18" s="322"/>
      <c r="H18" s="322"/>
      <c r="I18" s="322"/>
      <c r="J18" s="322"/>
      <c r="K18" s="322"/>
      <c r="L18" s="322"/>
      <c r="M18" s="322"/>
      <c r="N18" s="322"/>
      <c r="O18" s="80"/>
      <c r="P18" s="81"/>
      <c r="Q18" s="81"/>
      <c r="R18" s="81"/>
      <c r="S18" s="81"/>
      <c r="T18" s="81"/>
      <c r="U18" s="81"/>
      <c r="V18" s="81"/>
      <c r="W18" s="82"/>
      <c r="X18" s="82"/>
      <c r="Y18" s="82"/>
      <c r="Z18" s="73"/>
    </row>
    <row r="19" spans="1:26" s="74" customFormat="1" ht="38.25" customHeight="1">
      <c r="A19" s="78"/>
      <c r="B19" s="50"/>
      <c r="C19" s="16"/>
      <c r="D19" s="16"/>
      <c r="E19" s="320"/>
      <c r="F19" s="322" t="str">
        <f>Translations!$B$62</f>
        <v>Exempel 1: Tre leverantörer levererar fast bränsle till anläggningen, och varje leverantör mäter varje last med sin egen bilvåg. I detta fall ska de genomsnittliga mätuppgifterna för respektive leverantörs bilvåg fyllas i på separata rader (uppgifter på tre rader). Om alla levererade laster bestäms med en och samma våg som verksamhetsutövaren innehar, fylls uppgifterna om genomsnittslasten i endast på en rad.</v>
      </c>
      <c r="G19" s="322"/>
      <c r="H19" s="322"/>
      <c r="I19" s="322"/>
      <c r="J19" s="322"/>
      <c r="K19" s="322"/>
      <c r="L19" s="322"/>
      <c r="M19" s="322"/>
      <c r="N19" s="322"/>
      <c r="O19" s="80"/>
      <c r="P19" s="81"/>
      <c r="Q19" s="81"/>
      <c r="R19" s="81"/>
      <c r="S19" s="81"/>
      <c r="T19" s="81"/>
      <c r="U19" s="81"/>
      <c r="V19" s="81"/>
      <c r="W19" s="82"/>
      <c r="X19" s="82"/>
      <c r="Y19" s="82"/>
      <c r="Z19" s="73"/>
    </row>
    <row r="20" spans="1:26" s="74" customFormat="1" ht="25.5" customHeight="1">
      <c r="A20" s="78"/>
      <c r="B20" s="50"/>
      <c r="C20" s="16"/>
      <c r="D20" s="16"/>
      <c r="E20" s="321"/>
      <c r="F20" s="322" t="str">
        <f>Translations!$B$63</f>
        <v>Exempel 2: En gasdriven fjärrvärmeanläggning har två pannor. Mängduppgifterna bestäms med separata flödesmätare för varje panna (två mätinstrument). I detta fall ska uppgifterna för de båda mätinstrumenten fyllas i på separata rader.</v>
      </c>
      <c r="G20" s="322"/>
      <c r="H20" s="322"/>
      <c r="I20" s="322"/>
      <c r="J20" s="322"/>
      <c r="K20" s="322"/>
      <c r="L20" s="322"/>
      <c r="M20" s="322"/>
      <c r="N20" s="322"/>
      <c r="O20" s="80"/>
      <c r="P20" s="81"/>
      <c r="Q20" s="81"/>
      <c r="R20" s="81"/>
      <c r="S20" s="81"/>
      <c r="T20" s="81"/>
      <c r="U20" s="81"/>
      <c r="V20" s="81"/>
      <c r="W20" s="82"/>
      <c r="X20" s="82"/>
      <c r="Y20" s="82"/>
      <c r="Z20" s="73"/>
    </row>
    <row r="21" spans="1:26" s="74" customFormat="1" ht="12.75" customHeight="1">
      <c r="A21" s="78"/>
      <c r="B21" s="50"/>
      <c r="C21" s="16"/>
      <c r="D21" s="16"/>
      <c r="E21" s="319" t="str">
        <f>Translations!$B$64</f>
        <v>Antalet mätningstillfällen</v>
      </c>
      <c r="F21" s="327" t="str">
        <f>Translations!$B$65</f>
        <v>Ange här antalet mätningstillfällen för mätinstrumentet på årsnivå. </v>
      </c>
      <c r="G21" s="327"/>
      <c r="H21" s="327"/>
      <c r="I21" s="327"/>
      <c r="J21" s="327"/>
      <c r="K21" s="327"/>
      <c r="L21" s="327"/>
      <c r="M21" s="327"/>
      <c r="N21" s="327"/>
      <c r="O21" s="80"/>
      <c r="P21" s="81"/>
      <c r="Q21" s="81"/>
      <c r="R21" s="81"/>
      <c r="S21" s="81"/>
      <c r="T21" s="81"/>
      <c r="U21" s="81"/>
      <c r="V21" s="81"/>
      <c r="W21" s="82"/>
      <c r="X21" s="82"/>
      <c r="Y21" s="82"/>
      <c r="Z21" s="73"/>
    </row>
    <row r="22" spans="1:26" s="74" customFormat="1" ht="12.75" customHeight="1">
      <c r="A22" s="78"/>
      <c r="B22" s="50"/>
      <c r="C22" s="16"/>
      <c r="D22" s="16"/>
      <c r="E22" s="321"/>
      <c r="F22" s="327" t="str">
        <f>Translations!$B$66</f>
        <v>Den årliga mängden som mätts med mätinstrumentet erhålls genom att multiplicera antalet mätningstillfällen med mängduppgiften per mätningstillfälle.</v>
      </c>
      <c r="G22" s="327"/>
      <c r="H22" s="327"/>
      <c r="I22" s="327"/>
      <c r="J22" s="327"/>
      <c r="K22" s="327"/>
      <c r="L22" s="327"/>
      <c r="M22" s="327"/>
      <c r="N22" s="327"/>
      <c r="O22" s="80"/>
      <c r="P22" s="81"/>
      <c r="Q22" s="81"/>
      <c r="R22" s="81"/>
      <c r="S22" s="81"/>
      <c r="T22" s="81"/>
      <c r="U22" s="81"/>
      <c r="V22" s="81"/>
      <c r="W22" s="82"/>
      <c r="X22" s="82"/>
      <c r="Y22" s="82"/>
      <c r="Z22" s="73"/>
    </row>
    <row r="23" spans="1:26" s="74" customFormat="1" ht="12.75" customHeight="1">
      <c r="A23" s="49"/>
      <c r="B23" s="50"/>
      <c r="C23" s="76"/>
      <c r="D23" s="16"/>
      <c r="E23" s="319" t="str">
        <f>Translations!$B$67</f>
        <v>Osäkerhet för enskild mätningstillfälle</v>
      </c>
      <c r="F23" s="322" t="str">
        <f>Translations!$B$68</f>
        <v>Ange den relativa osäkerheten för det enskilda mätningstillfället uttryckt i procent.</v>
      </c>
      <c r="G23" s="322"/>
      <c r="H23" s="322"/>
      <c r="I23" s="322"/>
      <c r="J23" s="322"/>
      <c r="K23" s="322"/>
      <c r="L23" s="322"/>
      <c r="M23" s="322"/>
      <c r="N23" s="322"/>
      <c r="O23" s="52"/>
      <c r="P23" s="49"/>
      <c r="Q23" s="49"/>
      <c r="R23" s="49"/>
      <c r="S23" s="49"/>
      <c r="T23" s="49"/>
      <c r="U23" s="49"/>
      <c r="V23" s="49"/>
      <c r="W23" s="49"/>
      <c r="X23" s="49"/>
      <c r="Y23" s="49"/>
      <c r="Z23" s="73"/>
    </row>
    <row r="24" spans="1:26" s="74" customFormat="1" ht="38.25" customHeight="1">
      <c r="A24" s="49"/>
      <c r="B24" s="50"/>
      <c r="C24" s="76"/>
      <c r="D24" s="16"/>
      <c r="E24" s="320"/>
      <c r="F24" s="322" t="str">
        <f>Translations!$B$69</f>
        <v>I vissa fall ska den osäkerhet som meddelas här vara ett resultat av en tidigare beräkning. Till exempel i exempel 2 ovan ska man i fråga om gasmätarnas osäkerhet eventuellt ta hänsyn till de elektroniska mängdomvandlarnas osäkerhet. Dessa osäkerhetsfaktorer kan bestämmas genom att först använda verktygen i tabellen "Osäkerhet_Produkt" och ange de osäkerheter som erhållits i denna tabell.</v>
      </c>
      <c r="G24" s="322"/>
      <c r="H24" s="322"/>
      <c r="I24" s="322"/>
      <c r="J24" s="322"/>
      <c r="K24" s="322"/>
      <c r="L24" s="322"/>
      <c r="M24" s="322"/>
      <c r="N24" s="322"/>
      <c r="O24" s="52"/>
      <c r="P24" s="49"/>
      <c r="Q24" s="49"/>
      <c r="R24" s="49"/>
      <c r="S24" s="49"/>
      <c r="T24" s="49"/>
      <c r="U24" s="49"/>
      <c r="V24" s="49"/>
      <c r="W24" s="49"/>
      <c r="X24" s="49"/>
      <c r="Y24" s="49"/>
      <c r="Z24" s="73"/>
    </row>
    <row r="25" spans="1:26" s="74" customFormat="1" ht="21.75" customHeight="1">
      <c r="A25" s="49"/>
      <c r="B25" s="50"/>
      <c r="C25" s="76"/>
      <c r="D25" s="16"/>
      <c r="E25" s="320"/>
      <c r="F25" s="322" t="str">
        <f>Translations!$B$70</f>
        <v>Osäkerheten kan erhållas från olika källor, t.ex. det högsta tillåtna felet under drift i enlighet med lagstiftningen om mätinstrument, osäkerhet frånkalibrering, utrustningstillverkarens handlingar osv.</v>
      </c>
      <c r="G25" s="322"/>
      <c r="H25" s="322"/>
      <c r="I25" s="322"/>
      <c r="J25" s="322"/>
      <c r="K25" s="322"/>
      <c r="L25" s="322"/>
      <c r="M25" s="322"/>
      <c r="N25" s="322"/>
      <c r="O25" s="52"/>
      <c r="P25" s="49"/>
      <c r="Q25" s="49"/>
      <c r="R25" s="49"/>
      <c r="S25" s="49"/>
      <c r="T25" s="49"/>
      <c r="U25" s="49"/>
      <c r="V25" s="49"/>
      <c r="W25" s="49"/>
      <c r="X25" s="49"/>
      <c r="Y25" s="49"/>
      <c r="Z25" s="73"/>
    </row>
    <row r="26" spans="1:26" s="74" customFormat="1" ht="14.25" customHeight="1">
      <c r="A26" s="49"/>
      <c r="B26" s="50"/>
      <c r="C26" s="76"/>
      <c r="D26" s="16"/>
      <c r="E26" s="321"/>
      <c r="F26" s="322" t="str">
        <f>Translations!$B$71</f>
        <v>Osäkerhetsfördelningens typ och täckning i anslutning till procentandelen i fråga (standard eller utvidgad) ska meddelas i de följande kolumnerna (se nedan).</v>
      </c>
      <c r="G26" s="322"/>
      <c r="H26" s="322"/>
      <c r="I26" s="322"/>
      <c r="J26" s="322"/>
      <c r="K26" s="322"/>
      <c r="L26" s="322"/>
      <c r="M26" s="322"/>
      <c r="N26" s="322"/>
      <c r="O26" s="52"/>
      <c r="P26" s="49"/>
      <c r="Q26" s="49"/>
      <c r="R26" s="49"/>
      <c r="S26" s="49"/>
      <c r="T26" s="49"/>
      <c r="U26" s="49"/>
      <c r="V26" s="49"/>
      <c r="W26" s="49"/>
      <c r="X26" s="49"/>
      <c r="Y26" s="49"/>
      <c r="Z26" s="73"/>
    </row>
    <row r="27" spans="1:26" s="74" customFormat="1" ht="12.75" customHeight="1">
      <c r="A27" s="49"/>
      <c r="B27" s="50"/>
      <c r="C27" s="76"/>
      <c r="D27" s="16"/>
      <c r="E27" s="319" t="str">
        <f>Translations!$B$72</f>
        <v>Fördelningstyp</v>
      </c>
      <c r="F27" s="322" t="str">
        <f>Translations!$B$73</f>
        <v>Ange här den fördelningstyp som lämpar sig för osäkerheten genom att välja ett av följande alternativ (rullgardinsmeny):</v>
      </c>
      <c r="G27" s="322"/>
      <c r="H27" s="322"/>
      <c r="I27" s="322"/>
      <c r="J27" s="322"/>
      <c r="K27" s="322"/>
      <c r="L27" s="322"/>
      <c r="M27" s="322"/>
      <c r="N27" s="322"/>
      <c r="O27" s="52"/>
      <c r="P27" s="49"/>
      <c r="Q27" s="49"/>
      <c r="R27" s="49"/>
      <c r="S27" s="49"/>
      <c r="T27" s="49"/>
      <c r="U27" s="49"/>
      <c r="V27" s="49"/>
      <c r="W27" s="49"/>
      <c r="X27" s="49"/>
      <c r="Y27" s="49"/>
      <c r="Z27" s="73"/>
    </row>
    <row r="28" spans="1:26" s="74" customFormat="1" ht="25.5" customHeight="1">
      <c r="A28" s="78"/>
      <c r="B28" s="50"/>
      <c r="C28" s="16"/>
      <c r="D28" s="16"/>
      <c r="E28" s="325"/>
      <c r="F28" s="83" t="s">
        <v>41</v>
      </c>
      <c r="G28" s="313" t="str">
        <f>Translations!$B$74</f>
        <v>normalfördelning: en fördelning av detta slag förekommer i typiska fall i fråga om osäkerheter som erhålls från kalibreringsrapporter, utrustningstillverkarens handlingar och kombinerade osäkerheter.</v>
      </c>
      <c r="H28" s="313"/>
      <c r="I28" s="313"/>
      <c r="J28" s="313"/>
      <c r="K28" s="313"/>
      <c r="L28" s="313"/>
      <c r="M28" s="313"/>
      <c r="N28" s="313"/>
      <c r="O28" s="80"/>
      <c r="P28" s="81"/>
      <c r="Q28" s="81"/>
      <c r="R28" s="81"/>
      <c r="S28" s="81"/>
      <c r="T28" s="81"/>
      <c r="U28" s="81"/>
      <c r="V28" s="81"/>
      <c r="W28" s="82"/>
      <c r="X28" s="82"/>
      <c r="Y28" s="82"/>
      <c r="Z28" s="73"/>
    </row>
    <row r="29" spans="1:26" s="74" customFormat="1" ht="12.75" customHeight="1">
      <c r="A29" s="78"/>
      <c r="B29" s="50"/>
      <c r="C29" s="16"/>
      <c r="D29" s="16"/>
      <c r="E29" s="325"/>
      <c r="F29" s="83" t="s">
        <v>41</v>
      </c>
      <c r="G29" s="313" t="str">
        <f>Translations!$B$75</f>
        <v>jämn fördelning: en fördelning av detta slag förekommer i typiska fall i fråga om största tillåtna fel, toleranser och osäkerheter som meddelas i referenshandlingar.</v>
      </c>
      <c r="H29" s="313"/>
      <c r="I29" s="313"/>
      <c r="J29" s="313"/>
      <c r="K29" s="313"/>
      <c r="L29" s="313"/>
      <c r="M29" s="313"/>
      <c r="N29" s="313"/>
      <c r="O29" s="80"/>
      <c r="P29" s="81"/>
      <c r="Q29" s="81"/>
      <c r="R29" s="81"/>
      <c r="S29" s="81"/>
      <c r="T29" s="81"/>
      <c r="U29" s="81"/>
      <c r="V29" s="81"/>
      <c r="W29" s="82"/>
      <c r="X29" s="82"/>
      <c r="Y29" s="82"/>
      <c r="Z29" s="73"/>
    </row>
    <row r="30" spans="1:26" s="74" customFormat="1" ht="25.5" customHeight="1">
      <c r="A30" s="78"/>
      <c r="B30" s="50"/>
      <c r="C30" s="16"/>
      <c r="D30" s="16"/>
      <c r="E30" s="325"/>
      <c r="F30" s="83" t="s">
        <v>41</v>
      </c>
      <c r="G30" s="313" t="str">
        <f>Translations!$B$76</f>
        <v>triangelfördelning: en fördelning av detta slag används typiskt t.ex. i fall i vilka det endast finns lite populationsdata eller i vilka relationen mellan variabler är känd men datamängden är liten osv.</v>
      </c>
      <c r="H30" s="313"/>
      <c r="I30" s="313"/>
      <c r="J30" s="313"/>
      <c r="K30" s="313"/>
      <c r="L30" s="313"/>
      <c r="M30" s="313"/>
      <c r="N30" s="313"/>
      <c r="O30" s="80"/>
      <c r="P30" s="81"/>
      <c r="Q30" s="81"/>
      <c r="R30" s="81"/>
      <c r="S30" s="81"/>
      <c r="T30" s="81"/>
      <c r="U30" s="81"/>
      <c r="V30" s="81"/>
      <c r="W30" s="82"/>
      <c r="X30" s="82"/>
      <c r="Y30" s="82"/>
      <c r="Z30" s="73"/>
    </row>
    <row r="31" spans="1:26" s="74" customFormat="1" ht="12.75" customHeight="1">
      <c r="A31" s="78"/>
      <c r="B31" s="50"/>
      <c r="C31" s="16"/>
      <c r="D31" s="16"/>
      <c r="E31" s="321"/>
      <c r="F31" s="83" t="s">
        <v>41</v>
      </c>
      <c r="G31" s="326" t="str">
        <f>Translations!$B$77</f>
        <v>okänd fördelning: om fördelningstypen är okänd, är antagandet att typen är normalfördelning.</v>
      </c>
      <c r="H31" s="326"/>
      <c r="I31" s="326"/>
      <c r="J31" s="326"/>
      <c r="K31" s="326"/>
      <c r="L31" s="326"/>
      <c r="M31" s="326"/>
      <c r="N31" s="326"/>
      <c r="O31" s="80"/>
      <c r="P31" s="81"/>
      <c r="Q31" s="81"/>
      <c r="R31" s="81"/>
      <c r="S31" s="81"/>
      <c r="T31" s="81"/>
      <c r="U31" s="81"/>
      <c r="V31" s="81"/>
      <c r="W31" s="82"/>
      <c r="X31" s="82"/>
      <c r="Y31" s="82"/>
      <c r="Z31" s="73"/>
    </row>
    <row r="32" spans="1:26" s="74" customFormat="1" ht="12.75" customHeight="1">
      <c r="A32" s="49"/>
      <c r="B32" s="50"/>
      <c r="C32" s="76"/>
      <c r="D32" s="16"/>
      <c r="E32" s="319" t="str">
        <f>Translations!$B$78</f>
        <v>Standardosäkerhet eller utvidgad osäkerhet?</v>
      </c>
      <c r="F32" s="322" t="str">
        <f>Translations!$B$79</f>
        <v>Om normalfördelning används som typ, ange här om den osäkerhet som anges är en standardosäkerhet (1σ, k=1, 68 %) eller utvidgad osäkerhet (2σ, k=2, 95 %).</v>
      </c>
      <c r="G32" s="322"/>
      <c r="H32" s="322"/>
      <c r="I32" s="322"/>
      <c r="J32" s="322"/>
      <c r="K32" s="322"/>
      <c r="L32" s="322"/>
      <c r="M32" s="322"/>
      <c r="N32" s="322"/>
      <c r="O32" s="52"/>
      <c r="P32" s="49"/>
      <c r="Q32" s="49"/>
      <c r="R32" s="49"/>
      <c r="S32" s="49"/>
      <c r="T32" s="49"/>
      <c r="U32" s="49"/>
      <c r="V32" s="49"/>
      <c r="W32" s="49"/>
      <c r="X32" s="49"/>
      <c r="Y32" s="49"/>
      <c r="Z32" s="73"/>
    </row>
    <row r="33" spans="1:26" s="74" customFormat="1" ht="16.5" customHeight="1">
      <c r="A33" s="49"/>
      <c r="B33" s="50"/>
      <c r="C33" s="76"/>
      <c r="D33" s="16"/>
      <c r="E33" s="321"/>
      <c r="F33" s="322" t="str">
        <f>Translations!$B$80</f>
        <v>För alla övriga fördelningstyper är denna cell grå (ej relevant, uppgift kan inte matas i fältet).</v>
      </c>
      <c r="G33" s="322"/>
      <c r="H33" s="322"/>
      <c r="I33" s="322"/>
      <c r="J33" s="322"/>
      <c r="K33" s="322"/>
      <c r="L33" s="322"/>
      <c r="M33" s="322"/>
      <c r="N33" s="322"/>
      <c r="O33" s="52"/>
      <c r="P33" s="49"/>
      <c r="Q33" s="49"/>
      <c r="R33" s="49"/>
      <c r="S33" s="49"/>
      <c r="T33" s="49"/>
      <c r="U33" s="49"/>
      <c r="V33" s="49"/>
      <c r="W33" s="49"/>
      <c r="X33" s="49"/>
      <c r="Y33" s="49"/>
      <c r="Z33" s="73"/>
    </row>
    <row r="34" spans="1:26" s="74" customFormat="1" ht="25.5" customHeight="1">
      <c r="A34" s="49"/>
      <c r="B34" s="50"/>
      <c r="C34" s="76"/>
      <c r="D34" s="16"/>
      <c r="E34" s="319" t="str">
        <f>Translations!$B$81</f>
        <v>Är osäkerhetsvärdet "i drift"?</v>
      </c>
      <c r="F34" s="322" t="str">
        <f>Translations!$B$82</f>
        <v>Välj här om den osäkerhet som anges är "i drift" eller inte. "I drift" betyder att den fastställda osäkerheten tar hänsyn till alla parametrar som påverkar mätinstrumentets osäkerhet medan den används, t.ex. krypning.</v>
      </c>
      <c r="G34" s="322"/>
      <c r="H34" s="322"/>
      <c r="I34" s="322"/>
      <c r="J34" s="322"/>
      <c r="K34" s="322"/>
      <c r="L34" s="322"/>
      <c r="M34" s="322"/>
      <c r="N34" s="322"/>
      <c r="O34" s="52"/>
      <c r="P34" s="49"/>
      <c r="Q34" s="49"/>
      <c r="R34" s="49"/>
      <c r="S34" s="49"/>
      <c r="T34" s="49"/>
      <c r="U34" s="49"/>
      <c r="V34" s="49"/>
      <c r="W34" s="49"/>
      <c r="X34" s="49"/>
      <c r="Y34" s="49"/>
      <c r="Z34" s="73"/>
    </row>
    <row r="35" spans="1:26" s="74" customFormat="1" ht="15" customHeight="1">
      <c r="A35" s="49"/>
      <c r="B35" s="50"/>
      <c r="C35" s="76"/>
      <c r="D35" s="16"/>
      <c r="E35" s="321"/>
      <c r="F35" s="322" t="str">
        <f>Translations!$B$83</f>
        <v>Osäkerheten är "ej i drift", om det är fråga om det högsta tillåtna felet (MPE) osv.</v>
      </c>
      <c r="G35" s="322"/>
      <c r="H35" s="322"/>
      <c r="I35" s="322"/>
      <c r="J35" s="322"/>
      <c r="K35" s="322"/>
      <c r="L35" s="322"/>
      <c r="M35" s="322"/>
      <c r="N35" s="322"/>
      <c r="O35" s="52"/>
      <c r="P35" s="49"/>
      <c r="Q35" s="49"/>
      <c r="R35" s="49"/>
      <c r="S35" s="49"/>
      <c r="T35" s="49"/>
      <c r="U35" s="49"/>
      <c r="V35" s="49"/>
      <c r="W35" s="49"/>
      <c r="X35" s="49"/>
      <c r="Y35" s="49"/>
      <c r="Z35" s="73"/>
    </row>
    <row r="36" spans="1:26" s="74" customFormat="1" ht="12.75" customHeight="1">
      <c r="A36" s="49"/>
      <c r="B36" s="50"/>
      <c r="C36" s="76"/>
      <c r="D36" s="16"/>
      <c r="E36" s="319" t="str">
        <f>Translations!$B$84</f>
        <v>Justeringsfaktor </v>
      </c>
      <c r="F36" s="322" t="str">
        <f>Translations!$B$85</f>
        <v>Ange här den justeringsfaktor som används för att omvandla osäkerhetsvärdet från formen "ej i drift" till formen "i drift". Om "i drift" redan valts ovan, är cellen grå och värdet 1.</v>
      </c>
      <c r="G36" s="322"/>
      <c r="H36" s="322"/>
      <c r="I36" s="322"/>
      <c r="J36" s="322"/>
      <c r="K36" s="322"/>
      <c r="L36" s="322"/>
      <c r="M36" s="322"/>
      <c r="N36" s="322"/>
      <c r="O36" s="52"/>
      <c r="P36" s="49"/>
      <c r="Q36" s="49"/>
      <c r="R36" s="49"/>
      <c r="S36" s="49"/>
      <c r="T36" s="49"/>
      <c r="U36" s="49"/>
      <c r="V36" s="49"/>
      <c r="W36" s="49"/>
      <c r="X36" s="49"/>
      <c r="Y36" s="49"/>
      <c r="Z36" s="73"/>
    </row>
    <row r="37" spans="1:26" s="74" customFormat="1" ht="47.25" customHeight="1">
      <c r="A37" s="49"/>
      <c r="B37" s="50"/>
      <c r="C37" s="76"/>
      <c r="D37" s="16"/>
      <c r="E37" s="320"/>
      <c r="F37" s="323" t="str">
        <f>Translations!$B$86</f>
        <v>Mer information om tillämpning av justeringsfaktorn finns i GD4 och i Energimyndighetens anvisning om osäkerhetsbedömning. Om osäkerheten är det högsta tillåtna felet som anges i lagstiftningen om mätinstrument (MPE), kontrollera att du anger osäkerheten då MPE är i användning (MPES) i enlighet med det som fastställs i lagstiftningen (MPES är ofta två gånger MPE, men inte alltid). Observera att justeringsfaktorn är en annan omständighet än faktorn 2 som omvandlar standardosäkerhet till utvidgad osäkerhet (gäller normalfördelningar).</v>
      </c>
      <c r="G37" s="323"/>
      <c r="H37" s="323"/>
      <c r="I37" s="323"/>
      <c r="J37" s="323"/>
      <c r="K37" s="323"/>
      <c r="L37" s="323"/>
      <c r="M37" s="323"/>
      <c r="N37" s="323"/>
      <c r="O37" s="52"/>
      <c r="P37" s="49"/>
      <c r="Q37" s="49"/>
      <c r="R37" s="49"/>
      <c r="S37" s="49"/>
      <c r="T37" s="49"/>
      <c r="U37" s="49"/>
      <c r="V37" s="49"/>
      <c r="W37" s="49"/>
      <c r="X37" s="49"/>
      <c r="Y37" s="49"/>
      <c r="Z37" s="73"/>
    </row>
    <row r="38" spans="1:26" s="74" customFormat="1" ht="12.75" customHeight="1">
      <c r="A38" s="49"/>
      <c r="B38" s="50"/>
      <c r="C38" s="76"/>
      <c r="D38" s="16"/>
      <c r="E38" s="321"/>
      <c r="F38" s="324" t="str">
        <f>Translations!$B$87</f>
        <v>Om ingen siffra matas in som justeringsfaktor används siffran 2 då osäkerheten omvandlas till formen "i drift" vid beräkningen.</v>
      </c>
      <c r="G38" s="324"/>
      <c r="H38" s="324"/>
      <c r="I38" s="324"/>
      <c r="J38" s="324"/>
      <c r="K38" s="324"/>
      <c r="L38" s="324"/>
      <c r="M38" s="324"/>
      <c r="N38" s="324"/>
      <c r="O38" s="52"/>
      <c r="P38" s="49"/>
      <c r="Q38" s="49"/>
      <c r="R38" s="49"/>
      <c r="S38" s="49"/>
      <c r="T38" s="49"/>
      <c r="U38" s="49"/>
      <c r="V38" s="49"/>
      <c r="W38" s="49"/>
      <c r="X38" s="49"/>
      <c r="Y38" s="49"/>
      <c r="Z38" s="73"/>
    </row>
    <row r="39" spans="1:26" s="74" customFormat="1" ht="12.75" customHeight="1">
      <c r="A39" s="49"/>
      <c r="B39" s="50"/>
      <c r="C39" s="76"/>
      <c r="D39" s="16"/>
      <c r="E39" s="319" t="str">
        <f>Translations!$B$88</f>
        <v>Korrelerande eller icke-korrelerande?</v>
      </c>
      <c r="F39" s="322" t="str">
        <f>Translations!$B$89</f>
        <v>Ange här uppgift om huruvida de enskilda mätresultaten är korrelerande eller icke-korrelerande.</v>
      </c>
      <c r="G39" s="322"/>
      <c r="H39" s="322"/>
      <c r="I39" s="322"/>
      <c r="J39" s="322"/>
      <c r="K39" s="322"/>
      <c r="L39" s="322"/>
      <c r="M39" s="322"/>
      <c r="N39" s="322"/>
      <c r="O39" s="52"/>
      <c r="P39" s="49"/>
      <c r="Q39" s="49"/>
      <c r="R39" s="49"/>
      <c r="S39" s="49"/>
      <c r="T39" s="49"/>
      <c r="U39" s="49"/>
      <c r="V39" s="49"/>
      <c r="W39" s="49"/>
      <c r="X39" s="49"/>
      <c r="Y39" s="49"/>
      <c r="Z39" s="73"/>
    </row>
    <row r="40" spans="1:26" s="74" customFormat="1" ht="13.5" customHeight="1">
      <c r="A40" s="49"/>
      <c r="B40" s="50"/>
      <c r="C40" s="76"/>
      <c r="D40" s="16"/>
      <c r="E40" s="325"/>
      <c r="F40" s="322" t="str">
        <f>Translations!$B$90</f>
        <v>Två mätresultat är korrelerande om till exempel avvikelsen från "verkligt värde" systematiskt går i samma riktning och inte uppvisar en slumpmässig fördelning.</v>
      </c>
      <c r="G40" s="322"/>
      <c r="H40" s="322"/>
      <c r="I40" s="322"/>
      <c r="J40" s="322"/>
      <c r="K40" s="322"/>
      <c r="L40" s="322"/>
      <c r="M40" s="322"/>
      <c r="N40" s="322"/>
      <c r="O40" s="52"/>
      <c r="P40" s="49"/>
      <c r="Q40" s="49"/>
      <c r="R40" s="49"/>
      <c r="S40" s="49"/>
      <c r="T40" s="49"/>
      <c r="U40" s="49"/>
      <c r="V40" s="49"/>
      <c r="W40" s="49"/>
      <c r="X40" s="49"/>
      <c r="Y40" s="49"/>
      <c r="Z40" s="73"/>
    </row>
    <row r="41" spans="1:26" s="74" customFormat="1" ht="16.5" customHeight="1">
      <c r="A41" s="49"/>
      <c r="B41" s="50"/>
      <c r="C41" s="76"/>
      <c r="D41" s="16"/>
      <c r="E41" s="325"/>
      <c r="F41" s="322" t="str">
        <f>Translations!$B$91</f>
        <v>Mätresultat kan vara korrelerande om samma mätinstrument eller mätmetod används vid mätningen.</v>
      </c>
      <c r="G41" s="322"/>
      <c r="H41" s="322"/>
      <c r="I41" s="322"/>
      <c r="J41" s="322"/>
      <c r="K41" s="322"/>
      <c r="L41" s="322"/>
      <c r="M41" s="322"/>
      <c r="N41" s="322"/>
      <c r="O41" s="52"/>
      <c r="P41" s="49"/>
      <c r="Q41" s="49"/>
      <c r="R41" s="49"/>
      <c r="S41" s="49"/>
      <c r="T41" s="49"/>
      <c r="U41" s="49"/>
      <c r="V41" s="49"/>
      <c r="W41" s="49"/>
      <c r="X41" s="49"/>
      <c r="Y41" s="49"/>
      <c r="Z41" s="73"/>
    </row>
    <row r="42" spans="1:26" s="74" customFormat="1" ht="24" customHeight="1">
      <c r="A42" s="49"/>
      <c r="B42" s="50"/>
      <c r="C42" s="76"/>
      <c r="D42" s="16"/>
      <c r="E42" s="325"/>
      <c r="F42" s="322" t="str">
        <f>Translations!$B$92</f>
        <v>Exempel: Vare parti fast bränsle som levereras till anläggningen mäts med verksamhetsutövarens bilvåg. I detta fall kan mätningstillfällena antas vara korrelerande.</v>
      </c>
      <c r="G42" s="322"/>
      <c r="H42" s="322"/>
      <c r="I42" s="322"/>
      <c r="J42" s="322"/>
      <c r="K42" s="322"/>
      <c r="L42" s="322"/>
      <c r="M42" s="322"/>
      <c r="N42" s="322"/>
      <c r="O42" s="52"/>
      <c r="P42" s="49"/>
      <c r="Q42" s="49"/>
      <c r="R42" s="49"/>
      <c r="S42" s="49"/>
      <c r="T42" s="49"/>
      <c r="U42" s="49"/>
      <c r="V42" s="49"/>
      <c r="W42" s="49"/>
      <c r="X42" s="49"/>
      <c r="Y42" s="49"/>
      <c r="Z42" s="73"/>
    </row>
    <row r="43" spans="1:26" s="74" customFormat="1" ht="4.5" customHeight="1">
      <c r="A43" s="49"/>
      <c r="B43" s="50"/>
      <c r="C43" s="76"/>
      <c r="D43" s="16"/>
      <c r="E43" s="77"/>
      <c r="F43" s="77"/>
      <c r="G43" s="77"/>
      <c r="H43" s="77"/>
      <c r="I43" s="77"/>
      <c r="J43" s="77"/>
      <c r="K43" s="77"/>
      <c r="L43" s="77"/>
      <c r="M43" s="77"/>
      <c r="N43" s="77"/>
      <c r="O43" s="52"/>
      <c r="P43" s="49"/>
      <c r="Q43" s="49"/>
      <c r="R43" s="49"/>
      <c r="S43" s="49"/>
      <c r="T43" s="49"/>
      <c r="U43" s="49"/>
      <c r="V43" s="49"/>
      <c r="W43" s="49"/>
      <c r="X43" s="49"/>
      <c r="Y43" s="49"/>
      <c r="Z43" s="73"/>
    </row>
    <row r="44" spans="1:26" s="74" customFormat="1" ht="12.75" customHeight="1">
      <c r="A44" s="49"/>
      <c r="B44" s="50"/>
      <c r="C44" s="76"/>
      <c r="D44" s="84" t="s">
        <v>172</v>
      </c>
      <c r="E44" s="317" t="str">
        <f>Translations!$B$93</f>
        <v>Mängduppgift om bränsle-/materialmängd som levererats till/förbrukats på anläggningen</v>
      </c>
      <c r="F44" s="317"/>
      <c r="G44" s="317"/>
      <c r="H44" s="317"/>
      <c r="I44" s="317"/>
      <c r="J44" s="317"/>
      <c r="K44" s="317"/>
      <c r="L44" s="317"/>
      <c r="M44" s="317"/>
      <c r="N44" s="317"/>
      <c r="O44" s="52"/>
      <c r="P44" s="49"/>
      <c r="Q44" s="49"/>
      <c r="R44" s="49"/>
      <c r="S44" s="49"/>
      <c r="T44" s="49"/>
      <c r="U44" s="49"/>
      <c r="V44" s="49"/>
      <c r="W44" s="49"/>
      <c r="X44" s="49"/>
      <c r="Y44" s="49"/>
      <c r="Z44" s="73"/>
    </row>
    <row r="45" spans="1:26" s="74" customFormat="1" ht="60" customHeight="1">
      <c r="A45" s="49"/>
      <c r="B45" s="50"/>
      <c r="C45" s="76"/>
      <c r="D45" s="16"/>
      <c r="E45" s="180" t="str">
        <f>Translations!$B$94</f>
        <v>Namn eller kort beskrivning</v>
      </c>
      <c r="F45" s="85" t="str">
        <f>Translations!$B$95</f>
        <v>Mängduppgift för enskild mätningsgång [t.ex. t eller nm3/st.]</v>
      </c>
      <c r="G45" s="85" t="str">
        <f>Translations!$B$96</f>
        <v>Antalet mätningstillfällen per år [st./a]</v>
      </c>
      <c r="H45" s="85" t="str">
        <f>Translations!$B$97</f>
        <v>Mängduppgift per år [t.ex. t eller nm3/a]</v>
      </c>
      <c r="I45" s="85" t="str">
        <f>Translations!$B$67</f>
        <v>Osäkerhet för enskild mätningstillfälle</v>
      </c>
      <c r="J45" s="85" t="str">
        <f>Translations!$B$72</f>
        <v>Fördelningstyp</v>
      </c>
      <c r="K45" s="85" t="str">
        <f>Translations!$B$78</f>
        <v>Standardosäkerhet eller utvidgad osäkerhet?</v>
      </c>
      <c r="L45" s="85" t="str">
        <f>Translations!$B$81</f>
        <v>Är osäkerhetsvärdet "i drift"?</v>
      </c>
      <c r="M45" s="85" t="str">
        <f>Translations!$B$84</f>
        <v>Justeringsfaktor </v>
      </c>
      <c r="N45" s="85" t="str">
        <f>Translations!$B$88</f>
        <v>Korrelerande eller icke-korrelerande?</v>
      </c>
      <c r="O45" s="52"/>
      <c r="P45" s="49"/>
      <c r="Q45" s="49"/>
      <c r="R45" s="86" t="s">
        <v>166</v>
      </c>
      <c r="S45" s="86" t="s">
        <v>164</v>
      </c>
      <c r="T45" s="86" t="s">
        <v>165</v>
      </c>
      <c r="U45" s="86" t="s">
        <v>169</v>
      </c>
      <c r="V45" s="86" t="s">
        <v>190</v>
      </c>
      <c r="W45" s="86" t="s">
        <v>167</v>
      </c>
      <c r="X45" s="86" t="s">
        <v>168</v>
      </c>
      <c r="Y45" s="86" t="s">
        <v>191</v>
      </c>
      <c r="Z45" s="73"/>
    </row>
    <row r="46" spans="1:26" s="74" customFormat="1" ht="12.75" customHeight="1">
      <c r="A46" s="49"/>
      <c r="B46" s="50"/>
      <c r="C46" s="76"/>
      <c r="D46" s="87" t="s">
        <v>173</v>
      </c>
      <c r="E46" s="177"/>
      <c r="F46" s="2"/>
      <c r="G46" s="2"/>
      <c r="H46" s="88">
        <f>IF(COUNT(F46:G46)&gt;0,F46*G46,"")</f>
      </c>
      <c r="I46" s="3"/>
      <c r="J46" s="4"/>
      <c r="K46" s="4"/>
      <c r="L46" s="6"/>
      <c r="M46" s="183"/>
      <c r="N46" s="6"/>
      <c r="O46" s="52"/>
      <c r="P46" s="49"/>
      <c r="Q46" s="49"/>
      <c r="R46" s="89">
        <f>IF(J46="",INDEX(EUconst_DistributionCorrection,1),INDEX(EUconst_DistributionCorrection,MATCH(J46,EUconst_DistributionType,0)))</f>
        <v>1</v>
      </c>
      <c r="S46" s="90">
        <f>IF(OR(K46="",J46=INDEX(EUconst_DistributionType,2),J46=INDEX(EUconst_DistributionType,3)),INDEX(EUconst_ConfidenceLevel,1),INDEX(EUconst_ConfidenceLevel,MATCH(K46,EUconst_UncertaintyType,0)))</f>
        <v>0.682689250166422</v>
      </c>
      <c r="T46" s="91">
        <f>IF(N46="",2,INDEX(EUconst_CorrelationFactor,MATCH(N46,EUconst_CorrelationType,0)))</f>
        <v>2</v>
      </c>
      <c r="U46" s="92" t="b">
        <f>OR(J46=INDEX(EUconst_DistributionType,2),J46=INDEX(EUconst_DistributionType,3))</f>
        <v>0</v>
      </c>
      <c r="V46" s="186">
        <f>IF(L46=INDEX(EUconst_InService,1),1,IF(M46="",2,M46))</f>
        <v>2</v>
      </c>
      <c r="W46" s="94">
        <f>IF(F46="","",ABS(G46)^T46*(ABS(F46)*I46*V46/R46/TINV(1-S46,10^6))^2)</f>
      </c>
      <c r="X46" s="94" t="b">
        <f>OR(INDEX(EUconst_DistributionType,2)=J46,INDEX(EUconst_DistributionType,3)=J46)</f>
        <v>0</v>
      </c>
      <c r="Y46" s="94" t="b">
        <f>L46=INDEX(EUconst_InService,1)</f>
        <v>0</v>
      </c>
      <c r="Z46" s="73"/>
    </row>
    <row r="47" spans="1:26" s="74" customFormat="1" ht="12.75" customHeight="1">
      <c r="A47" s="49"/>
      <c r="B47" s="50"/>
      <c r="C47" s="76"/>
      <c r="D47" s="87" t="s">
        <v>174</v>
      </c>
      <c r="E47" s="178"/>
      <c r="F47" s="5"/>
      <c r="G47" s="5"/>
      <c r="H47" s="96">
        <f>IF(COUNT(F47:G47)&gt;0,F47*G47,"")</f>
      </c>
      <c r="I47" s="6"/>
      <c r="J47" s="7"/>
      <c r="K47" s="7"/>
      <c r="L47" s="6"/>
      <c r="M47" s="184"/>
      <c r="N47" s="6"/>
      <c r="O47" s="52"/>
      <c r="P47" s="49"/>
      <c r="Q47" s="49"/>
      <c r="R47" s="89">
        <f>IF(J47="",INDEX(EUconst_DistributionCorrection,1),INDEX(EUconst_DistributionCorrection,MATCH(J47,EUconst_DistributionType,0)))</f>
        <v>1</v>
      </c>
      <c r="S47" s="90">
        <f>IF(OR(K47="",J47=INDEX(EUconst_DistributionType,2),J47=INDEX(EUconst_DistributionType,3)),INDEX(EUconst_ConfidenceLevel,1),INDEX(EUconst_ConfidenceLevel,MATCH(K47,EUconst_UncertaintyType,0)))</f>
        <v>0.682689250166422</v>
      </c>
      <c r="T47" s="91">
        <f>IF(N47="",2,INDEX(EUconst_CorrelationFactor,MATCH(N47,EUconst_CorrelationType,0)))</f>
        <v>2</v>
      </c>
      <c r="U47" s="92" t="b">
        <f>OR(J47=INDEX(EUconst_DistributionType,2),J47=INDEX(EUconst_DistributionType,3))</f>
        <v>0</v>
      </c>
      <c r="V47" s="186">
        <f>IF(L47=INDEX(EUconst_InService,1),1,IF(M47="",2,M47))</f>
        <v>2</v>
      </c>
      <c r="W47" s="94">
        <f>IF(F47="","",ABS(G47)^T47*(ABS(F47)*I47/R47/TINV(1-S47,10^6))^2)</f>
      </c>
      <c r="X47" s="94" t="b">
        <f>OR(INDEX(EUconst_DistributionType,2)=J47,INDEX(EUconst_DistributionType,3)=J47)</f>
        <v>0</v>
      </c>
      <c r="Y47" s="94" t="b">
        <f>L47=INDEX(EUconst_InService,1)</f>
        <v>0</v>
      </c>
      <c r="Z47" s="73"/>
    </row>
    <row r="48" spans="1:26" s="74" customFormat="1" ht="12.75" customHeight="1">
      <c r="A48" s="49"/>
      <c r="B48" s="50"/>
      <c r="C48" s="76"/>
      <c r="D48" s="87" t="s">
        <v>171</v>
      </c>
      <c r="E48" s="178"/>
      <c r="F48" s="5"/>
      <c r="G48" s="5"/>
      <c r="H48" s="96">
        <f>IF(COUNT(F48:G48)&gt;0,F48*G48,"")</f>
      </c>
      <c r="I48" s="6"/>
      <c r="J48" s="7"/>
      <c r="K48" s="7"/>
      <c r="L48" s="6"/>
      <c r="M48" s="184"/>
      <c r="N48" s="6"/>
      <c r="O48" s="52"/>
      <c r="P48" s="49"/>
      <c r="Q48" s="49"/>
      <c r="R48" s="89">
        <f>IF(J48="",INDEX(EUconst_DistributionCorrection,1),INDEX(EUconst_DistributionCorrection,MATCH(J48,EUconst_DistributionType,0)))</f>
        <v>1</v>
      </c>
      <c r="S48" s="90">
        <f>IF(OR(K48="",J48=INDEX(EUconst_DistributionType,2),J48=INDEX(EUconst_DistributionType,3)),INDEX(EUconst_ConfidenceLevel,1),INDEX(EUconst_ConfidenceLevel,MATCH(K48,EUconst_UncertaintyType,0)))</f>
        <v>0.682689250166422</v>
      </c>
      <c r="T48" s="91">
        <f>IF(N48="",2,INDEX(EUconst_CorrelationFactor,MATCH(N48,EUconst_CorrelationType,0)))</f>
        <v>2</v>
      </c>
      <c r="U48" s="92" t="b">
        <f>OR(J48=INDEX(EUconst_DistributionType,2),J48=INDEX(EUconst_DistributionType,3))</f>
        <v>0</v>
      </c>
      <c r="V48" s="186">
        <f>IF(L48=INDEX(EUconst_InService,1),1,IF(M48="",2,M48))</f>
        <v>2</v>
      </c>
      <c r="W48" s="94">
        <f>IF(F48="","",ABS(G48)^T48*(ABS(F48)*I48/R48/TINV(1-S48,10^6))^2)</f>
      </c>
      <c r="X48" s="94" t="b">
        <f>OR(INDEX(EUconst_DistributionType,2)=J48,INDEX(EUconst_DistributionType,3)=J48)</f>
        <v>0</v>
      </c>
      <c r="Y48" s="94" t="b">
        <f>L48=INDEX(EUconst_InService,1)</f>
        <v>0</v>
      </c>
      <c r="Z48" s="73"/>
    </row>
    <row r="49" spans="1:26" s="74" customFormat="1" ht="12.75" customHeight="1">
      <c r="A49" s="49"/>
      <c r="B49" s="50"/>
      <c r="C49" s="76"/>
      <c r="D49" s="87" t="s">
        <v>175</v>
      </c>
      <c r="E49" s="178"/>
      <c r="F49" s="5"/>
      <c r="G49" s="5"/>
      <c r="H49" s="96">
        <f>IF(COUNT(F49:G49)&gt;0,F49*G49,"")</f>
      </c>
      <c r="I49" s="6"/>
      <c r="J49" s="7"/>
      <c r="K49" s="7"/>
      <c r="L49" s="6"/>
      <c r="M49" s="184"/>
      <c r="N49" s="6"/>
      <c r="O49" s="52"/>
      <c r="P49" s="49"/>
      <c r="Q49" s="49"/>
      <c r="R49" s="89">
        <f>IF(J49="",INDEX(EUconst_DistributionCorrection,1),INDEX(EUconst_DistributionCorrection,MATCH(J49,EUconst_DistributionType,0)))</f>
        <v>1</v>
      </c>
      <c r="S49" s="90">
        <f>IF(OR(K49="",J49=INDEX(EUconst_DistributionType,2),J49=INDEX(EUconst_DistributionType,3)),INDEX(EUconst_ConfidenceLevel,1),INDEX(EUconst_ConfidenceLevel,MATCH(K49,EUconst_UncertaintyType,0)))</f>
        <v>0.682689250166422</v>
      </c>
      <c r="T49" s="91">
        <f>IF(N49="",2,INDEX(EUconst_CorrelationFactor,MATCH(N49,EUconst_CorrelationType,0)))</f>
        <v>2</v>
      </c>
      <c r="U49" s="92" t="b">
        <f>OR(J49=INDEX(EUconst_DistributionType,2),J49=INDEX(EUconst_DistributionType,3))</f>
        <v>0</v>
      </c>
      <c r="V49" s="186">
        <f>IF(L49=INDEX(EUconst_InService,1),1,IF(M49="",2,M49))</f>
        <v>2</v>
      </c>
      <c r="W49" s="94">
        <f>IF(F49="","",ABS(G49)^T49*(ABS(F49)*I49/R49/TINV(1-S49,10^6))^2)</f>
      </c>
      <c r="X49" s="94" t="b">
        <f>OR(INDEX(EUconst_DistributionType,2)=J49,INDEX(EUconst_DistributionType,3)=J49)</f>
        <v>0</v>
      </c>
      <c r="Y49" s="94" t="b">
        <f>L49=INDEX(EUconst_InService,1)</f>
        <v>0</v>
      </c>
      <c r="Z49" s="73"/>
    </row>
    <row r="50" spans="1:26" s="74" customFormat="1" ht="12.75" customHeight="1">
      <c r="A50" s="49"/>
      <c r="B50" s="50"/>
      <c r="C50" s="76"/>
      <c r="D50" s="87" t="s">
        <v>176</v>
      </c>
      <c r="E50" s="179"/>
      <c r="F50" s="8"/>
      <c r="G50" s="8"/>
      <c r="H50" s="97">
        <f>IF(COUNT(F50:G50)&gt;0,F50*G50,"")</f>
      </c>
      <c r="I50" s="9"/>
      <c r="J50" s="10"/>
      <c r="K50" s="10"/>
      <c r="L50" s="9"/>
      <c r="M50" s="185"/>
      <c r="N50" s="9"/>
      <c r="O50" s="52"/>
      <c r="P50" s="49"/>
      <c r="Q50" s="49"/>
      <c r="R50" s="89">
        <f>IF(J50="",INDEX(EUconst_DistributionCorrection,1),INDEX(EUconst_DistributionCorrection,MATCH(J50,EUconst_DistributionType,0)))</f>
        <v>1</v>
      </c>
      <c r="S50" s="90">
        <f>IF(OR(K50="",J50=INDEX(EUconst_DistributionType,2),J50=INDEX(EUconst_DistributionType,3)),INDEX(EUconst_ConfidenceLevel,1),INDEX(EUconst_ConfidenceLevel,MATCH(K50,EUconst_UncertaintyType,0)))</f>
        <v>0.682689250166422</v>
      </c>
      <c r="T50" s="91">
        <f>IF(N50="",2,INDEX(EUconst_CorrelationFactor,MATCH(N50,EUconst_CorrelationType,0)))</f>
        <v>2</v>
      </c>
      <c r="U50" s="92" t="b">
        <f>OR(J50=INDEX(EUconst_DistributionType,2),J50=INDEX(EUconst_DistributionType,3))</f>
        <v>0</v>
      </c>
      <c r="V50" s="186">
        <f>IF(L50=INDEX(EUconst_InService,1),1,IF(M50="",2,M50))</f>
        <v>2</v>
      </c>
      <c r="W50" s="94">
        <f>IF(F50="","",ABS(G50)^T50*(ABS(F50)*I50/R50/TINV(1-S50,10^6))^2)</f>
      </c>
      <c r="X50" s="94" t="b">
        <f>OR(INDEX(EUconst_DistributionType,2)=J50,INDEX(EUconst_DistributionType,3)=J50)</f>
        <v>0</v>
      </c>
      <c r="Y50" s="94" t="b">
        <f>L50=INDEX(EUconst_InService,1)</f>
        <v>0</v>
      </c>
      <c r="Z50" s="73">
        <f>IF(F50="","",ABS(G50)^T50*(ABS(F50)*I50/R50/TINV(1-S50,10^6))^2)</f>
      </c>
    </row>
    <row r="51" spans="1:26" s="74" customFormat="1" ht="4.5" customHeight="1">
      <c r="A51" s="49"/>
      <c r="B51" s="50"/>
      <c r="C51" s="76"/>
      <c r="D51" s="16"/>
      <c r="E51" s="77"/>
      <c r="F51" s="77"/>
      <c r="G51" s="77"/>
      <c r="H51" s="77"/>
      <c r="K51" s="77"/>
      <c r="L51" s="77"/>
      <c r="M51" s="77"/>
      <c r="O51" s="52"/>
      <c r="P51" s="49"/>
      <c r="Q51" s="49"/>
      <c r="R51" s="93"/>
      <c r="S51" s="93"/>
      <c r="T51" s="93"/>
      <c r="U51" s="49"/>
      <c r="V51" s="93"/>
      <c r="W51" s="93"/>
      <c r="X51" s="93"/>
      <c r="Y51" s="93"/>
      <c r="Z51" s="73"/>
    </row>
    <row r="52" spans="1:26" s="74" customFormat="1" ht="12.75" customHeight="1">
      <c r="A52" s="49"/>
      <c r="B52" s="50"/>
      <c r="C52" s="76"/>
      <c r="D52" s="84" t="s">
        <v>177</v>
      </c>
      <c r="E52" s="317" t="str">
        <f>Translations!$B$98</f>
        <v>Mängduppgift för bränsle-/materialmängd som förflyttats från anläggningen </v>
      </c>
      <c r="F52" s="317"/>
      <c r="G52" s="317"/>
      <c r="H52" s="317"/>
      <c r="I52" s="317"/>
      <c r="J52" s="317"/>
      <c r="K52" s="317"/>
      <c r="L52" s="317"/>
      <c r="M52" s="317"/>
      <c r="N52" s="317"/>
      <c r="O52" s="52"/>
      <c r="P52" s="49"/>
      <c r="Q52" s="49"/>
      <c r="R52" s="49"/>
      <c r="S52" s="49"/>
      <c r="T52" s="49"/>
      <c r="U52" s="49"/>
      <c r="V52" s="49"/>
      <c r="W52" s="49"/>
      <c r="X52" s="49"/>
      <c r="Y52" s="49"/>
      <c r="Z52" s="73"/>
    </row>
    <row r="53" spans="1:26" s="74" customFormat="1" ht="49.5" customHeight="1">
      <c r="A53" s="49"/>
      <c r="B53" s="50"/>
      <c r="C53" s="76"/>
      <c r="D53" s="16"/>
      <c r="E53" s="180" t="str">
        <f>Translations!$B$94</f>
        <v>Namn eller kort beskrivning</v>
      </c>
      <c r="F53" s="85" t="str">
        <f>Translations!$B$99</f>
        <v>Mängduppgift för enskild för flyttning [t.ex. t eller nm3/st.]</v>
      </c>
      <c r="G53" s="85" t="str">
        <f>Translations!$B$100</f>
        <v>Antalet förflyttningar per år [st./a]</v>
      </c>
      <c r="H53" s="85" t="str">
        <f>Translations!$B$97</f>
        <v>Mängduppgift per år [t.ex. t eller nm3/a]</v>
      </c>
      <c r="I53" s="85" t="str">
        <f>Translations!$B$67</f>
        <v>Osäkerhet för enskild mätningstillfälle</v>
      </c>
      <c r="J53" s="85" t="str">
        <f>Translations!$B$72</f>
        <v>Fördelningstyp</v>
      </c>
      <c r="K53" s="85" t="str">
        <f>Translations!$B$78</f>
        <v>Standardosäkerhet eller utvidgad osäkerhet?</v>
      </c>
      <c r="L53" s="85" t="str">
        <f>Translations!$B$81</f>
        <v>Är osäkerhetsvärdet "i drift"?</v>
      </c>
      <c r="M53" s="85" t="str">
        <f>Translations!$B$84</f>
        <v>Justeringsfaktor </v>
      </c>
      <c r="N53" s="85" t="str">
        <f>Translations!$B$88</f>
        <v>Korrelerande eller icke-korrelerande?</v>
      </c>
      <c r="O53" s="52"/>
      <c r="P53" s="49"/>
      <c r="Q53" s="49"/>
      <c r="R53" s="86" t="s">
        <v>166</v>
      </c>
      <c r="S53" s="86" t="s">
        <v>164</v>
      </c>
      <c r="T53" s="86" t="s">
        <v>165</v>
      </c>
      <c r="U53" s="86" t="s">
        <v>169</v>
      </c>
      <c r="V53" s="86" t="s">
        <v>190</v>
      </c>
      <c r="W53" s="86" t="s">
        <v>167</v>
      </c>
      <c r="X53" s="86" t="s">
        <v>168</v>
      </c>
      <c r="Y53" s="86" t="s">
        <v>191</v>
      </c>
      <c r="Z53" s="73"/>
    </row>
    <row r="54" spans="1:26" s="74" customFormat="1" ht="12.75" customHeight="1">
      <c r="A54" s="49"/>
      <c r="B54" s="50"/>
      <c r="C54" s="76"/>
      <c r="D54" s="87" t="s">
        <v>173</v>
      </c>
      <c r="E54" s="177"/>
      <c r="F54" s="2"/>
      <c r="G54" s="2"/>
      <c r="H54" s="88">
        <f>IF(COUNT(F54:G54)&gt;0,F54*G54,"")</f>
      </c>
      <c r="I54" s="3"/>
      <c r="J54" s="4"/>
      <c r="K54" s="4"/>
      <c r="L54" s="6"/>
      <c r="M54" s="183"/>
      <c r="N54" s="3"/>
      <c r="O54" s="52"/>
      <c r="P54" s="49"/>
      <c r="Q54" s="49"/>
      <c r="R54" s="89">
        <f>IF(J54="",INDEX(EUconst_DistributionCorrection,1),INDEX(EUconst_DistributionCorrection,MATCH(J54,EUconst_DistributionType,0)))</f>
        <v>1</v>
      </c>
      <c r="S54" s="90">
        <f>IF(OR(K54="",J54=INDEX(EUconst_DistributionType,2),J54=INDEX(EUconst_DistributionType,3)),INDEX(EUconst_ConfidenceLevel,1),INDEX(EUconst_ConfidenceLevel,MATCH(K54,EUconst_UncertaintyType,0)))</f>
        <v>0.682689250166422</v>
      </c>
      <c r="T54" s="91">
        <f>IF(N54="",2,INDEX(EUconst_CorrelationFactor,MATCH(N54,EUconst_CorrelationType,0)))</f>
        <v>2</v>
      </c>
      <c r="U54" s="92" t="b">
        <f>OR(J54=INDEX(EUconst_DistributionType,2),J54=INDEX(EUconst_DistributionType,3))</f>
        <v>0</v>
      </c>
      <c r="V54" s="186">
        <f>IF(L54=INDEX(EUconst_InService,1),1,IF(M54="",2,M54))</f>
        <v>2</v>
      </c>
      <c r="W54" s="94">
        <f>IF(F54="","",ABS(G54)^T54*(ABS(F54)*I54/R54/TINV(1-S54,10^6))^2)</f>
      </c>
      <c r="X54" s="94" t="b">
        <f>OR(INDEX(EUconst_DistributionType,2)=J54,INDEX(EUconst_DistributionType,3)=J54)</f>
        <v>0</v>
      </c>
      <c r="Y54" s="94" t="b">
        <f>L54=INDEX(EUconst_InService,1)</f>
        <v>0</v>
      </c>
      <c r="Z54" s="73"/>
    </row>
    <row r="55" spans="1:26" s="74" customFormat="1" ht="12.75" customHeight="1">
      <c r="A55" s="49"/>
      <c r="B55" s="50"/>
      <c r="C55" s="76"/>
      <c r="D55" s="87" t="s">
        <v>174</v>
      </c>
      <c r="E55" s="178"/>
      <c r="F55" s="5"/>
      <c r="G55" s="5"/>
      <c r="H55" s="96">
        <f>IF(COUNT(F55:G55)&gt;0,F55*G55,"")</f>
      </c>
      <c r="I55" s="6"/>
      <c r="J55" s="7"/>
      <c r="K55" s="7"/>
      <c r="L55" s="6"/>
      <c r="M55" s="184"/>
      <c r="N55" s="6"/>
      <c r="O55" s="52"/>
      <c r="P55" s="49"/>
      <c r="Q55" s="49"/>
      <c r="R55" s="89">
        <f>IF(J55="",INDEX(EUconst_DistributionCorrection,1),INDEX(EUconst_DistributionCorrection,MATCH(J55,EUconst_DistributionType,0)))</f>
        <v>1</v>
      </c>
      <c r="S55" s="90">
        <f>IF(OR(K55="",J55=INDEX(EUconst_DistributionType,2),J55=INDEX(EUconst_DistributionType,3)),INDEX(EUconst_ConfidenceLevel,1),INDEX(EUconst_ConfidenceLevel,MATCH(K55,EUconst_UncertaintyType,0)))</f>
        <v>0.682689250166422</v>
      </c>
      <c r="T55" s="91">
        <f>IF(N55="",2,INDEX(EUconst_CorrelationFactor,MATCH(N55,EUconst_CorrelationType,0)))</f>
        <v>2</v>
      </c>
      <c r="U55" s="92" t="b">
        <f>OR(J55=INDEX(EUconst_DistributionType,2),J55=INDEX(EUconst_DistributionType,3))</f>
        <v>0</v>
      </c>
      <c r="V55" s="186">
        <f>IF(L55=INDEX(EUconst_InService,1),1,IF(M55="",2,M55))</f>
        <v>2</v>
      </c>
      <c r="W55" s="94">
        <f>IF(F55="","",ABS(G55)^T55*(ABS(F55)*I55/R55/TINV(1-S55,10^6))^2)</f>
      </c>
      <c r="X55" s="94" t="b">
        <f>OR(INDEX(EUconst_DistributionType,2)=J55,INDEX(EUconst_DistributionType,3)=J55)</f>
        <v>0</v>
      </c>
      <c r="Y55" s="94" t="b">
        <f>L55=INDEX(EUconst_InService,1)</f>
        <v>0</v>
      </c>
      <c r="Z55" s="73"/>
    </row>
    <row r="56" spans="1:26" s="74" customFormat="1" ht="12.75" customHeight="1">
      <c r="A56" s="49"/>
      <c r="B56" s="50"/>
      <c r="C56" s="76"/>
      <c r="D56" s="87" t="s">
        <v>171</v>
      </c>
      <c r="E56" s="178"/>
      <c r="F56" s="5"/>
      <c r="G56" s="5"/>
      <c r="H56" s="96">
        <f>IF(COUNT(F56:G56)&gt;0,F56*G56,"")</f>
      </c>
      <c r="I56" s="6"/>
      <c r="J56" s="7"/>
      <c r="K56" s="7"/>
      <c r="L56" s="6"/>
      <c r="M56" s="184"/>
      <c r="N56" s="6"/>
      <c r="O56" s="52"/>
      <c r="P56" s="49"/>
      <c r="Q56" s="49"/>
      <c r="R56" s="89">
        <f>IF(J56="",INDEX(EUconst_DistributionCorrection,1),INDEX(EUconst_DistributionCorrection,MATCH(J56,EUconst_DistributionType,0)))</f>
        <v>1</v>
      </c>
      <c r="S56" s="90">
        <f>IF(OR(K56="",J56=INDEX(EUconst_DistributionType,2),J56=INDEX(EUconst_DistributionType,3)),INDEX(EUconst_ConfidenceLevel,1),INDEX(EUconst_ConfidenceLevel,MATCH(K56,EUconst_UncertaintyType,0)))</f>
        <v>0.682689250166422</v>
      </c>
      <c r="T56" s="91">
        <f>IF(N56="",2,INDEX(EUconst_CorrelationFactor,MATCH(N56,EUconst_CorrelationType,0)))</f>
        <v>2</v>
      </c>
      <c r="U56" s="92" t="b">
        <f>OR(J56=INDEX(EUconst_DistributionType,2),J56=INDEX(EUconst_DistributionType,3))</f>
        <v>0</v>
      </c>
      <c r="V56" s="186">
        <f>IF(L56=INDEX(EUconst_InService,1),1,IF(M56="",2,M56))</f>
        <v>2</v>
      </c>
      <c r="W56" s="94">
        <f>IF(F56="","",ABS(G56)^T56*(ABS(F56)*I56/R56/TINV(1-S56,10^6))^2)</f>
      </c>
      <c r="X56" s="94" t="b">
        <f>OR(INDEX(EUconst_DistributionType,2)=J56,INDEX(EUconst_DistributionType,3)=J56)</f>
        <v>0</v>
      </c>
      <c r="Y56" s="94" t="b">
        <f>L56=INDEX(EUconst_InService,1)</f>
        <v>0</v>
      </c>
      <c r="Z56" s="73"/>
    </row>
    <row r="57" spans="1:26" s="74" customFormat="1" ht="12.75" customHeight="1">
      <c r="A57" s="49"/>
      <c r="B57" s="50"/>
      <c r="C57" s="76"/>
      <c r="D57" s="87" t="s">
        <v>175</v>
      </c>
      <c r="E57" s="178"/>
      <c r="F57" s="5"/>
      <c r="G57" s="5"/>
      <c r="H57" s="96">
        <f>IF(COUNT(F57:G57)&gt;0,F57*G57,"")</f>
      </c>
      <c r="I57" s="6"/>
      <c r="J57" s="7"/>
      <c r="K57" s="7"/>
      <c r="L57" s="6"/>
      <c r="M57" s="184"/>
      <c r="N57" s="6"/>
      <c r="O57" s="52"/>
      <c r="P57" s="49"/>
      <c r="Q57" s="49"/>
      <c r="R57" s="89">
        <f>IF(J57="",INDEX(EUconst_DistributionCorrection,1),INDEX(EUconst_DistributionCorrection,MATCH(J57,EUconst_DistributionType,0)))</f>
        <v>1</v>
      </c>
      <c r="S57" s="90">
        <f>IF(OR(K57="",J57=INDEX(EUconst_DistributionType,2),J57=INDEX(EUconst_DistributionType,3)),INDEX(EUconst_ConfidenceLevel,1),INDEX(EUconst_ConfidenceLevel,MATCH(K57,EUconst_UncertaintyType,0)))</f>
        <v>0.682689250166422</v>
      </c>
      <c r="T57" s="91">
        <f>IF(N57="",2,INDEX(EUconst_CorrelationFactor,MATCH(N57,EUconst_CorrelationType,0)))</f>
        <v>2</v>
      </c>
      <c r="U57" s="92" t="b">
        <f>OR(J57=INDEX(EUconst_DistributionType,2),J57=INDEX(EUconst_DistributionType,3))</f>
        <v>0</v>
      </c>
      <c r="V57" s="186">
        <f>IF(L57=INDEX(EUconst_InService,1),1,IF(M57="",2,M57))</f>
        <v>2</v>
      </c>
      <c r="W57" s="94">
        <f>IF(F57="","",ABS(G57)^T57*(ABS(F57)*I57/R57/TINV(1-S57,10^6))^2)</f>
      </c>
      <c r="X57" s="94" t="b">
        <f>OR(INDEX(EUconst_DistributionType,2)=J57,INDEX(EUconst_DistributionType,3)=J57)</f>
        <v>0</v>
      </c>
      <c r="Y57" s="94" t="b">
        <f>L57=INDEX(EUconst_InService,1)</f>
        <v>0</v>
      </c>
      <c r="Z57" s="73"/>
    </row>
    <row r="58" spans="1:26" s="74" customFormat="1" ht="12.75" customHeight="1">
      <c r="A58" s="49"/>
      <c r="B58" s="50"/>
      <c r="C58" s="76"/>
      <c r="D58" s="87" t="s">
        <v>176</v>
      </c>
      <c r="E58" s="179"/>
      <c r="F58" s="8"/>
      <c r="G58" s="8"/>
      <c r="H58" s="97">
        <f>IF(COUNT(F58:G58)&gt;0,F58*G58,"")</f>
      </c>
      <c r="I58" s="9"/>
      <c r="J58" s="10"/>
      <c r="K58" s="10"/>
      <c r="L58" s="9"/>
      <c r="M58" s="185"/>
      <c r="N58" s="9"/>
      <c r="O58" s="52"/>
      <c r="P58" s="49"/>
      <c r="Q58" s="49"/>
      <c r="R58" s="89">
        <f>IF(J58="",INDEX(EUconst_DistributionCorrection,1),INDEX(EUconst_DistributionCorrection,MATCH(J58,EUconst_DistributionType,0)))</f>
        <v>1</v>
      </c>
      <c r="S58" s="90">
        <f>IF(OR(K58="",J58=INDEX(EUconst_DistributionType,2),J58=INDEX(EUconst_DistributionType,3)),INDEX(EUconst_ConfidenceLevel,1),INDEX(EUconst_ConfidenceLevel,MATCH(K58,EUconst_UncertaintyType,0)))</f>
        <v>0.682689250166422</v>
      </c>
      <c r="T58" s="91">
        <f>IF(N58="",2,INDEX(EUconst_CorrelationFactor,MATCH(N58,EUconst_CorrelationType,0)))</f>
        <v>2</v>
      </c>
      <c r="U58" s="92" t="b">
        <f>OR(J58=INDEX(EUconst_DistributionType,2),J58=INDEX(EUconst_DistributionType,3))</f>
        <v>0</v>
      </c>
      <c r="V58" s="186">
        <f>IF(L58=INDEX(EUconst_InService,1),1,IF(M58="",2,M58))</f>
        <v>2</v>
      </c>
      <c r="W58" s="94">
        <f>IF(F58="","",ABS(G58)^T58*(ABS(F58)*I58/R58/TINV(1-S58,10^6))^2)</f>
      </c>
      <c r="X58" s="94" t="b">
        <f>OR(INDEX(EUconst_DistributionType,2)=J58,INDEX(EUconst_DistributionType,3)=J58)</f>
        <v>0</v>
      </c>
      <c r="Y58" s="94" t="b">
        <f>L58=INDEX(EUconst_InService,1)</f>
        <v>0</v>
      </c>
      <c r="Z58" s="73"/>
    </row>
    <row r="59" spans="1:26" s="74" customFormat="1" ht="4.5" customHeight="1">
      <c r="A59" s="49"/>
      <c r="B59" s="50"/>
      <c r="C59" s="76"/>
      <c r="D59" s="16"/>
      <c r="E59" s="77"/>
      <c r="F59" s="77"/>
      <c r="G59" s="77"/>
      <c r="H59" s="77"/>
      <c r="K59" s="77"/>
      <c r="L59" s="77"/>
      <c r="M59" s="77"/>
      <c r="O59" s="52"/>
      <c r="P59" s="49"/>
      <c r="Q59" s="49"/>
      <c r="R59" s="93"/>
      <c r="S59" s="93"/>
      <c r="T59" s="93"/>
      <c r="U59" s="49"/>
      <c r="V59" s="93"/>
      <c r="W59" s="93"/>
      <c r="X59" s="93"/>
      <c r="Y59" s="93"/>
      <c r="Z59" s="73"/>
    </row>
    <row r="60" spans="1:26" s="74" customFormat="1" ht="12.75" customHeight="1">
      <c r="A60" s="49"/>
      <c r="B60" s="50"/>
      <c r="C60" s="76"/>
      <c r="D60" s="84" t="s">
        <v>178</v>
      </c>
      <c r="E60" s="318" t="str">
        <f>Translations!$B$101</f>
        <v>Lagringskapacitet för bränsle-/materialmängd vid anläggningen</v>
      </c>
      <c r="F60" s="318"/>
      <c r="G60" s="318"/>
      <c r="H60" s="318"/>
      <c r="I60" s="318"/>
      <c r="J60" s="318"/>
      <c r="K60" s="318"/>
      <c r="L60" s="318"/>
      <c r="M60" s="318"/>
      <c r="N60" s="318"/>
      <c r="O60" s="52"/>
      <c r="P60" s="49"/>
      <c r="Q60" s="49"/>
      <c r="R60" s="49"/>
      <c r="S60" s="49"/>
      <c r="T60" s="49"/>
      <c r="U60" s="49"/>
      <c r="V60" s="49"/>
      <c r="W60" s="49"/>
      <c r="X60" s="49"/>
      <c r="Y60" s="49"/>
      <c r="Z60" s="73"/>
    </row>
    <row r="61" spans="1:26" s="74" customFormat="1" ht="34.5" customHeight="1">
      <c r="A61" s="49"/>
      <c r="B61" s="50"/>
      <c r="C61" s="76"/>
      <c r="D61" s="84"/>
      <c r="E61" s="313" t="str">
        <f>Translations!$B$102</f>
        <v>För att bestämma den övergripande osäkerheten antas att osäkerheten för avläsningarna på lagernivå alltid står i relation till lagringskapaciteten, inte till verkliga siffror. Detta gäller i typiska fall för siffror på en lagerbehållares nivå (t.ex. brännolja). Om verksamhetsutövaren emellertid kan visa att den relativa osäkerheten förändras med lagernivån, är det möjligt att i denna punkt i stället för kapaciteten ange lagringsnivån som den relativa osäkerheten förknippas med.</v>
      </c>
      <c r="F61" s="313"/>
      <c r="G61" s="313"/>
      <c r="H61" s="313"/>
      <c r="I61" s="313"/>
      <c r="J61" s="313"/>
      <c r="K61" s="313"/>
      <c r="L61" s="313"/>
      <c r="M61" s="313"/>
      <c r="N61" s="313"/>
      <c r="O61" s="98"/>
      <c r="P61" s="49"/>
      <c r="Q61" s="49"/>
      <c r="R61" s="49"/>
      <c r="S61" s="49"/>
      <c r="T61" s="49"/>
      <c r="U61" s="49"/>
      <c r="V61" s="49"/>
      <c r="W61" s="49"/>
      <c r="X61" s="49"/>
      <c r="Y61" s="49"/>
      <c r="Z61" s="73"/>
    </row>
    <row r="62" spans="1:26" s="74" customFormat="1" ht="49.5" customHeight="1">
      <c r="A62" s="49"/>
      <c r="B62" s="50"/>
      <c r="C62" s="76"/>
      <c r="D62" s="16"/>
      <c r="E62" s="180" t="str">
        <f>Translations!$B$94</f>
        <v>Namn eller kort beskrivning</v>
      </c>
      <c r="F62" s="85" t="str">
        <f>Translations!$B$103</f>
        <v>Lagerkapacitet [t.ex. t eller m³] </v>
      </c>
      <c r="G62" s="99"/>
      <c r="H62" s="85" t="str">
        <f>Translations!$B$103</f>
        <v>Lagerkapacitet [t.ex. t eller m³] </v>
      </c>
      <c r="I62" s="85" t="str">
        <f>Translations!$B$67</f>
        <v>Osäkerhet för enskild mätningstillfälle</v>
      </c>
      <c r="J62" s="85" t="str">
        <f>Translations!$B$72</f>
        <v>Fördelningstyp</v>
      </c>
      <c r="K62" s="85" t="str">
        <f>Translations!$B$78</f>
        <v>Standardosäkerhet eller utvidgad osäkerhet?</v>
      </c>
      <c r="L62" s="85" t="str">
        <f>Translations!$B$81</f>
        <v>Är osäkerhetsvärdet "i drift"?</v>
      </c>
      <c r="M62" s="85" t="str">
        <f>Translations!$B$84</f>
        <v>Justeringsfaktor </v>
      </c>
      <c r="N62" s="85" t="str">
        <f>Translations!$B$88</f>
        <v>Korrelerande eller icke-korrelerande?</v>
      </c>
      <c r="O62" s="98"/>
      <c r="P62" s="49"/>
      <c r="Q62" s="49"/>
      <c r="R62" s="86" t="s">
        <v>166</v>
      </c>
      <c r="S62" s="86" t="s">
        <v>164</v>
      </c>
      <c r="T62" s="86" t="s">
        <v>165</v>
      </c>
      <c r="U62" s="86" t="s">
        <v>169</v>
      </c>
      <c r="V62" s="86" t="s">
        <v>190</v>
      </c>
      <c r="W62" s="86" t="s">
        <v>167</v>
      </c>
      <c r="X62" s="86" t="s">
        <v>168</v>
      </c>
      <c r="Y62" s="86" t="s">
        <v>191</v>
      </c>
      <c r="Z62" s="73"/>
    </row>
    <row r="63" spans="1:26" s="74" customFormat="1" ht="12.75" customHeight="1">
      <c r="A63" s="49"/>
      <c r="B63" s="50"/>
      <c r="C63" s="76"/>
      <c r="D63" s="16"/>
      <c r="E63" s="181"/>
      <c r="F63" s="11"/>
      <c r="G63" s="99"/>
      <c r="H63" s="100">
        <f>IF(ISNUMBER(F63),F63,"")</f>
      </c>
      <c r="I63" s="12"/>
      <c r="J63" s="13"/>
      <c r="K63" s="13"/>
      <c r="L63" s="12"/>
      <c r="M63" s="187"/>
      <c r="N63" s="12"/>
      <c r="O63" s="98"/>
      <c r="P63" s="49"/>
      <c r="Q63" s="49"/>
      <c r="R63" s="89">
        <f>IF(J63="",INDEX(EUconst_DistributionCorrection,1),INDEX(EUconst_DistributionCorrection,MATCH(J63,EUconst_DistributionType,0)))</f>
        <v>1</v>
      </c>
      <c r="S63" s="90">
        <f>IF(OR(K63="",J63=INDEX(EUconst_DistributionType,2),J63=INDEX(EUconst_DistributionType,3)),INDEX(EUconst_ConfidenceLevel,1),INDEX(EUconst_ConfidenceLevel,MATCH(K63,EUconst_UncertaintyType,0)))</f>
        <v>0.682689250166422</v>
      </c>
      <c r="T63" s="91">
        <f>IF(N63="",2,INDEX(EUconst_CorrelationFactor,MATCH(N63,EUconst_CorrelationType,0)))</f>
        <v>2</v>
      </c>
      <c r="U63" s="92" t="b">
        <f>OR(J63=INDEX(EUconst_DistributionType,2),J63=INDEX(EUconst_DistributionType,3))</f>
        <v>0</v>
      </c>
      <c r="V63" s="186">
        <f>IF(L63=INDEX(EUconst_InService,1),1,IF(M63="",2,M63))</f>
        <v>2</v>
      </c>
      <c r="W63" s="94">
        <f>IF(H63="","",2^(T63)*(ABS(H63)*I63/R63/TINV(1-S63,10^6))^2)</f>
      </c>
      <c r="X63" s="94" t="b">
        <f>OR(INDEX(EUconst_DistributionType,2)=J63,INDEX(EUconst_DistributionType,3)=J63)</f>
        <v>0</v>
      </c>
      <c r="Y63" s="94" t="b">
        <f>L63=INDEX(EUconst_InService,1)</f>
        <v>0</v>
      </c>
      <c r="Z63" s="73"/>
    </row>
    <row r="64" spans="1:26" s="74" customFormat="1" ht="4.5" customHeight="1">
      <c r="A64" s="49"/>
      <c r="B64" s="50"/>
      <c r="C64" s="76"/>
      <c r="D64" s="16"/>
      <c r="E64" s="16"/>
      <c r="F64" s="16"/>
      <c r="G64" s="16"/>
      <c r="H64" s="16"/>
      <c r="I64" s="16"/>
      <c r="J64" s="16"/>
      <c r="K64" s="16"/>
      <c r="L64" s="16"/>
      <c r="M64" s="16"/>
      <c r="N64" s="16"/>
      <c r="O64" s="98"/>
      <c r="P64" s="49"/>
      <c r="Q64" s="49"/>
      <c r="R64" s="101"/>
      <c r="S64" s="102"/>
      <c r="T64" s="103"/>
      <c r="U64" s="104"/>
      <c r="V64" s="93"/>
      <c r="W64" s="105"/>
      <c r="X64" s="105"/>
      <c r="Y64" s="95"/>
      <c r="Z64" s="73"/>
    </row>
    <row r="65" spans="1:26" s="74" customFormat="1" ht="12.75" customHeight="1">
      <c r="A65" s="49"/>
      <c r="B65" s="50"/>
      <c r="C65" s="76"/>
      <c r="D65" s="84" t="s">
        <v>179</v>
      </c>
      <c r="E65" s="318" t="str">
        <f>Translations!$B$104</f>
        <v>Lagernivå i årets början och slut</v>
      </c>
      <c r="F65" s="318"/>
      <c r="G65" s="318"/>
      <c r="H65" s="318"/>
      <c r="I65" s="318"/>
      <c r="J65" s="318"/>
      <c r="K65" s="318"/>
      <c r="L65" s="318"/>
      <c r="M65" s="318"/>
      <c r="N65" s="318"/>
      <c r="O65" s="98"/>
      <c r="P65" s="49"/>
      <c r="Q65" s="49"/>
      <c r="R65" s="49"/>
      <c r="S65" s="49"/>
      <c r="T65" s="49"/>
      <c r="U65" s="49"/>
      <c r="V65" s="49"/>
      <c r="W65" s="49"/>
      <c r="X65" s="49"/>
      <c r="Y65" s="49"/>
      <c r="Z65" s="73"/>
    </row>
    <row r="66" spans="1:26" s="74" customFormat="1" ht="25.5" customHeight="1">
      <c r="A66" s="49"/>
      <c r="B66" s="50"/>
      <c r="C66" s="76"/>
      <c r="D66" s="84"/>
      <c r="E66" s="313" t="str">
        <f>Translations!$B$105</f>
        <v>Detta fält är inte obligatoriskt för bestämning av den årliga genomsnittliga osäkerheten. Den verkliga uppnådda osäkerheten kan dock bestämmas genom att fylla i punkterna a och b ovan, tillsammans med uppgifterna nedan om lagret i årets början och slut.</v>
      </c>
      <c r="F66" s="313"/>
      <c r="G66" s="313"/>
      <c r="H66" s="313"/>
      <c r="I66" s="313"/>
      <c r="J66" s="313"/>
      <c r="K66" s="313"/>
      <c r="L66" s="313"/>
      <c r="M66" s="313"/>
      <c r="N66" s="313"/>
      <c r="O66" s="98"/>
      <c r="P66" s="49"/>
      <c r="Q66" s="49"/>
      <c r="R66" s="49"/>
      <c r="S66" s="49"/>
      <c r="T66" s="49"/>
      <c r="U66" s="49"/>
      <c r="V66" s="49"/>
      <c r="W66" s="49"/>
      <c r="X66" s="49"/>
      <c r="Y66" s="49"/>
      <c r="Z66" s="73"/>
    </row>
    <row r="67" spans="1:26" s="74" customFormat="1" ht="49.5" customHeight="1">
      <c r="A67" s="49"/>
      <c r="B67" s="50"/>
      <c r="C67" s="76"/>
      <c r="D67" s="16"/>
      <c r="E67" s="180" t="str">
        <f>Translations!$B$94</f>
        <v>Namn eller kort beskrivning</v>
      </c>
      <c r="F67" s="85" t="str">
        <f>Translations!$B$106</f>
        <v>Lagermängd [t.ex. t eller m³] </v>
      </c>
      <c r="G67" s="99"/>
      <c r="H67" s="85" t="str">
        <f>Translations!$B$106</f>
        <v>Lagermängd [t.ex. t eller m³] </v>
      </c>
      <c r="K67" s="77"/>
      <c r="L67" s="77"/>
      <c r="M67" s="77"/>
      <c r="N67" s="77"/>
      <c r="O67" s="98"/>
      <c r="P67" s="49"/>
      <c r="Q67" s="49"/>
      <c r="R67" s="49"/>
      <c r="S67" s="49"/>
      <c r="T67" s="49"/>
      <c r="U67" s="49"/>
      <c r="V67" s="49"/>
      <c r="W67" s="49"/>
      <c r="X67" s="49"/>
      <c r="Y67" s="49"/>
      <c r="Z67" s="73"/>
    </row>
    <row r="68" spans="1:26" s="74" customFormat="1" ht="12.75" customHeight="1">
      <c r="A68" s="49"/>
      <c r="B68" s="50"/>
      <c r="C68" s="76"/>
      <c r="D68" s="16"/>
      <c r="E68" s="182" t="str">
        <f>Translations!$B$107</f>
        <v>I början av året</v>
      </c>
      <c r="F68" s="11"/>
      <c r="G68" s="99"/>
      <c r="H68" s="100">
        <f>IF(ISNUMBER(F68),F68,"")</f>
      </c>
      <c r="K68" s="77"/>
      <c r="L68" s="77"/>
      <c r="M68" s="77"/>
      <c r="N68" s="77"/>
      <c r="O68" s="98"/>
      <c r="P68" s="49"/>
      <c r="Q68" s="49"/>
      <c r="R68" s="49"/>
      <c r="S68" s="49"/>
      <c r="T68" s="49"/>
      <c r="U68" s="49"/>
      <c r="V68" s="49"/>
      <c r="W68" s="49"/>
      <c r="X68" s="49"/>
      <c r="Y68" s="49"/>
      <c r="Z68" s="73"/>
    </row>
    <row r="69" spans="1:26" s="74" customFormat="1" ht="12.75" customHeight="1">
      <c r="A69" s="49"/>
      <c r="B69" s="50"/>
      <c r="C69" s="76"/>
      <c r="D69" s="16"/>
      <c r="E69" s="182" t="str">
        <f>Translations!$B$108</f>
        <v>I slutet av året</v>
      </c>
      <c r="F69" s="11"/>
      <c r="G69" s="99"/>
      <c r="H69" s="100">
        <f>IF(ISNUMBER(F69),F69,"")</f>
      </c>
      <c r="K69" s="77"/>
      <c r="L69" s="77"/>
      <c r="M69" s="77"/>
      <c r="N69" s="77"/>
      <c r="O69" s="98"/>
      <c r="P69" s="49"/>
      <c r="Q69" s="49"/>
      <c r="R69" s="49"/>
      <c r="S69" s="49"/>
      <c r="T69" s="49"/>
      <c r="U69" s="49"/>
      <c r="V69" s="49"/>
      <c r="W69" s="49"/>
      <c r="X69" s="49"/>
      <c r="Y69" s="49"/>
      <c r="Z69" s="73"/>
    </row>
    <row r="70" spans="1:26" s="74" customFormat="1" ht="4.5" customHeight="1">
      <c r="A70" s="49"/>
      <c r="B70" s="50"/>
      <c r="C70" s="76"/>
      <c r="D70" s="16"/>
      <c r="E70" s="77"/>
      <c r="F70" s="77"/>
      <c r="G70" s="77"/>
      <c r="H70" s="77"/>
      <c r="J70" s="77"/>
      <c r="K70" s="77"/>
      <c r="L70" s="77"/>
      <c r="M70" s="77"/>
      <c r="N70" s="77"/>
      <c r="O70" s="98"/>
      <c r="P70" s="49"/>
      <c r="Q70" s="49"/>
      <c r="R70" s="49"/>
      <c r="S70" s="49"/>
      <c r="T70" s="49"/>
      <c r="U70" s="49"/>
      <c r="V70" s="49"/>
      <c r="W70" s="49"/>
      <c r="X70" s="49"/>
      <c r="Y70" s="49"/>
      <c r="Z70" s="73"/>
    </row>
    <row r="71" spans="1:26" s="74" customFormat="1" ht="12.75" customHeight="1">
      <c r="A71" s="49"/>
      <c r="B71" s="50"/>
      <c r="C71" s="76"/>
      <c r="D71" s="84" t="s">
        <v>180</v>
      </c>
      <c r="E71" s="106" t="str">
        <f>Translations!$B$109</f>
        <v>Genomsnittlig årlig förbrukning [t.ex. t eller nm³] </v>
      </c>
      <c r="F71" s="106"/>
      <c r="G71" s="106"/>
      <c r="H71" s="107"/>
      <c r="I71" s="108"/>
      <c r="J71" s="109">
        <f>IF(COUNT(H46:H50,H54:H58,H68:H69)&gt;0,SUM(H46:H50,H68)-SUM(H54:H58,H69),"")</f>
      </c>
      <c r="K71" s="310" t="str">
        <f>Translations!$B$110</f>
        <v>Lagerkapacitet (andel av den årliga mängduppgiften):</v>
      </c>
      <c r="L71" s="311"/>
      <c r="M71" s="312"/>
      <c r="N71" s="110">
        <f>IF(ISNUMBER(J71),IF(J71&gt;0,SUM(H63)/J71,""),"")</f>
      </c>
      <c r="O71" s="98"/>
      <c r="P71" s="49"/>
      <c r="Q71" s="49"/>
      <c r="R71" s="49"/>
      <c r="S71" s="49"/>
      <c r="T71" s="49"/>
      <c r="U71" s="49"/>
      <c r="V71" s="49"/>
      <c r="W71" s="49"/>
      <c r="X71" s="49"/>
      <c r="Y71" s="49"/>
      <c r="Z71" s="73"/>
    </row>
    <row r="72" spans="1:26" s="74" customFormat="1" ht="25.5" customHeight="1">
      <c r="A72" s="49"/>
      <c r="B72" s="50"/>
      <c r="C72" s="76"/>
      <c r="D72" s="16"/>
      <c r="E72" s="313" t="str">
        <f>Translations!$B$111</f>
        <v>Den årliga förbrukningen har beräknats genom att subtrahera den mängd som förflyttats från anläggningen (punkt b) från den mängd som levererats till/förbrukats vid anläggningen (punkt a) och ta hänsyn till lagerförändringarna (punkt d).</v>
      </c>
      <c r="F72" s="313"/>
      <c r="G72" s="313"/>
      <c r="H72" s="313"/>
      <c r="I72" s="313"/>
      <c r="J72" s="313"/>
      <c r="K72" s="77"/>
      <c r="L72" s="77"/>
      <c r="M72" s="77"/>
      <c r="N72" s="188">
        <f>IF(N71="","",IF(N71&gt;=5%,"&gt;=5%","&lt;5%"))</f>
      </c>
      <c r="O72" s="98"/>
      <c r="P72" s="49"/>
      <c r="Q72" s="49"/>
      <c r="R72" s="49"/>
      <c r="S72" s="49"/>
      <c r="T72" s="49"/>
      <c r="U72" s="49"/>
      <c r="V72" s="49"/>
      <c r="W72" s="49"/>
      <c r="X72" s="49"/>
      <c r="Y72" s="49"/>
      <c r="Z72" s="73"/>
    </row>
    <row r="73" spans="1:26" s="74" customFormat="1" ht="4.5" customHeight="1">
      <c r="A73" s="49"/>
      <c r="B73" s="50"/>
      <c r="C73" s="76"/>
      <c r="D73" s="16"/>
      <c r="E73" s="111"/>
      <c r="F73" s="111"/>
      <c r="G73" s="111"/>
      <c r="J73" s="112"/>
      <c r="K73" s="77"/>
      <c r="L73" s="77"/>
      <c r="M73" s="77"/>
      <c r="N73" s="77"/>
      <c r="O73" s="52"/>
      <c r="P73" s="49"/>
      <c r="Q73" s="49"/>
      <c r="R73" s="49"/>
      <c r="S73" s="49"/>
      <c r="T73" s="49"/>
      <c r="U73" s="49"/>
      <c r="V73" s="49"/>
      <c r="W73" s="49"/>
      <c r="X73" s="49"/>
      <c r="Y73" s="49"/>
      <c r="Z73" s="73"/>
    </row>
    <row r="74" spans="1:26" s="74" customFormat="1" ht="12.75" customHeight="1">
      <c r="A74" s="49"/>
      <c r="B74" s="50"/>
      <c r="C74" s="76"/>
      <c r="D74" s="84" t="s">
        <v>183</v>
      </c>
      <c r="E74" s="314" t="str">
        <f>Translations!$B$112</f>
        <v>Övergripande osäkerhet (k=1, 1σ, 68%)</v>
      </c>
      <c r="F74" s="314"/>
      <c r="G74" s="314"/>
      <c r="H74" s="107"/>
      <c r="I74" s="107"/>
      <c r="J74" s="113">
        <f>IF(OR(J71="",J71=0),"",SQRT(SUM(W46:W50,W54:W58,W63))/J71)</f>
      </c>
      <c r="L74" s="77"/>
      <c r="M74" s="114"/>
      <c r="N74" s="77"/>
      <c r="O74" s="52"/>
      <c r="P74" s="49"/>
      <c r="Q74" s="49"/>
      <c r="R74" s="49"/>
      <c r="S74" s="49"/>
      <c r="T74" s="49"/>
      <c r="U74" s="49"/>
      <c r="V74" s="49"/>
      <c r="W74" s="49"/>
      <c r="X74" s="49"/>
      <c r="Y74" s="49"/>
      <c r="Z74" s="73"/>
    </row>
    <row r="75" spans="1:26" s="74" customFormat="1" ht="12.75" customHeight="1">
      <c r="A75" s="49"/>
      <c r="B75" s="50"/>
      <c r="C75" s="76"/>
      <c r="D75" s="84" t="s">
        <v>188</v>
      </c>
      <c r="E75" s="315" t="str">
        <f>Translations!$B$113</f>
        <v>Övergripande osäkerhet (k=2, 2σ, 95%)</v>
      </c>
      <c r="F75" s="315"/>
      <c r="G75" s="315"/>
      <c r="H75" s="115"/>
      <c r="I75" s="115"/>
      <c r="J75" s="116">
        <f>IF(J74="","",J74*2)</f>
      </c>
      <c r="L75" s="117"/>
      <c r="M75" s="77"/>
      <c r="N75" s="77"/>
      <c r="O75" s="52"/>
      <c r="P75" s="49"/>
      <c r="Q75" s="49"/>
      <c r="R75" s="49"/>
      <c r="S75" s="49"/>
      <c r="T75" s="49"/>
      <c r="U75" s="49"/>
      <c r="V75" s="49"/>
      <c r="W75" s="118"/>
      <c r="X75" s="118"/>
      <c r="Y75" s="118"/>
      <c r="Z75" s="73"/>
    </row>
    <row r="76" spans="1:26" s="74" customFormat="1" ht="34.5" customHeight="1">
      <c r="A76" s="49"/>
      <c r="B76" s="50"/>
      <c r="C76" s="76"/>
      <c r="D76" s="16"/>
      <c r="E76" s="316" t="str">
        <f>Translations!$B$114</f>
        <v>Detta är osäkerheten av bestämmandet av den mängduppgift om bränsle-/materialmängden som används på anläggningen på årsnivå. Detta osäkerhetsvärde jämförs med den största tillåtna osäkerheten som motsvarar bestämningsnivån. Till exempel den största tillåtna osäkerheten som motsvarar nivå 4 för mängduppgiften för bränslen i standardberäkningsmetoden är +/- 1,5 % under kalenderåret.</v>
      </c>
      <c r="F76" s="316"/>
      <c r="G76" s="316"/>
      <c r="H76" s="316"/>
      <c r="I76" s="316"/>
      <c r="J76" s="316"/>
      <c r="K76" s="316"/>
      <c r="L76" s="77"/>
      <c r="M76" s="77"/>
      <c r="N76" s="77"/>
      <c r="O76" s="52"/>
      <c r="P76" s="49"/>
      <c r="Q76" s="49"/>
      <c r="R76" s="49"/>
      <c r="S76" s="49"/>
      <c r="T76" s="49"/>
      <c r="U76" s="49"/>
      <c r="V76" s="49"/>
      <c r="W76" s="49"/>
      <c r="X76" s="49"/>
      <c r="Y76" s="49"/>
      <c r="Z76" s="73"/>
    </row>
    <row r="77" spans="1:31" ht="12.75" customHeight="1" thickBot="1">
      <c r="A77" s="62"/>
      <c r="B77" s="50"/>
      <c r="C77" s="63"/>
      <c r="D77" s="64"/>
      <c r="E77" s="65"/>
      <c r="F77" s="66"/>
      <c r="G77" s="67"/>
      <c r="H77" s="67"/>
      <c r="I77" s="67"/>
      <c r="J77" s="67"/>
      <c r="K77" s="67"/>
      <c r="L77" s="67"/>
      <c r="M77" s="67"/>
      <c r="N77" s="67"/>
      <c r="O77" s="68"/>
      <c r="P77" s="69"/>
      <c r="Q77" s="69"/>
      <c r="R77" s="69"/>
      <c r="S77" s="69"/>
      <c r="T77" s="69"/>
      <c r="U77" s="69"/>
      <c r="V77" s="69"/>
      <c r="W77" s="70"/>
      <c r="X77" s="70"/>
      <c r="Y77" s="70"/>
      <c r="Z77" s="71"/>
      <c r="AA77" s="72"/>
      <c r="AB77" s="72"/>
      <c r="AC77" s="72"/>
      <c r="AD77" s="72"/>
      <c r="AE77" s="72"/>
    </row>
    <row r="78" spans="1:26" s="74" customFormat="1" ht="12.75" customHeight="1" thickBot="1">
      <c r="A78" s="49"/>
      <c r="B78" s="50"/>
      <c r="C78" s="16"/>
      <c r="D78" s="16"/>
      <c r="E78" s="16"/>
      <c r="F78" s="16"/>
      <c r="G78" s="16"/>
      <c r="H78" s="16"/>
      <c r="I78" s="16"/>
      <c r="J78" s="16"/>
      <c r="K78" s="16"/>
      <c r="L78" s="16"/>
      <c r="M78" s="16"/>
      <c r="N78" s="16"/>
      <c r="O78" s="52"/>
      <c r="P78" s="49"/>
      <c r="Q78" s="49"/>
      <c r="R78" s="49"/>
      <c r="S78" s="49"/>
      <c r="T78" s="49"/>
      <c r="U78" s="49"/>
      <c r="V78" s="49"/>
      <c r="W78" s="49"/>
      <c r="X78" s="49"/>
      <c r="Y78" s="49"/>
      <c r="Z78" s="73"/>
    </row>
    <row r="79" spans="1:26" s="74" customFormat="1" ht="15.75" customHeight="1" thickBot="1">
      <c r="A79" s="49"/>
      <c r="B79" s="50"/>
      <c r="C79" s="75">
        <f>C13+1</f>
        <v>2</v>
      </c>
      <c r="D79" s="16"/>
      <c r="E79" s="328" t="str">
        <f>Translations!$B$53</f>
        <v>Detta är ett valfritt verktyg för beräkning av osäkerhet i anslutning till mätning på årsnivå.</v>
      </c>
      <c r="F79" s="328"/>
      <c r="G79" s="328"/>
      <c r="H79" s="328"/>
      <c r="I79" s="328"/>
      <c r="J79" s="328"/>
      <c r="K79" s="328"/>
      <c r="L79" s="328"/>
      <c r="M79" s="328"/>
      <c r="N79" s="328"/>
      <c r="O79" s="52"/>
      <c r="P79" s="49"/>
      <c r="Q79" s="49"/>
      <c r="R79" s="49"/>
      <c r="S79" s="49"/>
      <c r="T79" s="49"/>
      <c r="U79" s="49"/>
      <c r="V79" s="49"/>
      <c r="W79" s="49"/>
      <c r="X79" s="49"/>
      <c r="Y79" s="49"/>
      <c r="Z79" s="73"/>
    </row>
    <row r="80" spans="1:26" s="74" customFormat="1" ht="4.5" customHeight="1">
      <c r="A80" s="49"/>
      <c r="B80" s="50"/>
      <c r="C80" s="76"/>
      <c r="D80" s="16"/>
      <c r="E80" s="77"/>
      <c r="F80" s="77"/>
      <c r="G80" s="77"/>
      <c r="H80" s="77"/>
      <c r="I80" s="77"/>
      <c r="J80" s="77"/>
      <c r="K80" s="77"/>
      <c r="L80" s="77"/>
      <c r="M80" s="77"/>
      <c r="N80" s="77"/>
      <c r="O80" s="52"/>
      <c r="P80" s="49"/>
      <c r="Q80" s="49"/>
      <c r="R80" s="49"/>
      <c r="S80" s="49"/>
      <c r="T80" s="49"/>
      <c r="U80" s="49"/>
      <c r="V80" s="49"/>
      <c r="W80" s="49"/>
      <c r="X80" s="49"/>
      <c r="Y80" s="49"/>
      <c r="Z80" s="73"/>
    </row>
    <row r="81" spans="1:26" s="74" customFormat="1" ht="27" customHeight="1">
      <c r="A81" s="78"/>
      <c r="B81" s="50"/>
      <c r="C81" s="16"/>
      <c r="D81" s="16"/>
      <c r="E81" s="79" t="str">
        <f>Translations!$B$54</f>
        <v>Mängduppgift (import, förbrukning)</v>
      </c>
      <c r="F81" s="322" t="str">
        <f>Translations!$B$55</f>
        <v>Ange här uppgifterna om varje mätinstrument som används för att mäta mängden bränsle eller material som levererats till anläggningen (t.ex. anläggningen har två undermätningar med vilka de förbrukade totala mängderna eller uppgifterna som erhållits av leverantören av respektive bränsle eller material kan anmälas).</v>
      </c>
      <c r="G81" s="322"/>
      <c r="H81" s="322"/>
      <c r="I81" s="322"/>
      <c r="J81" s="322"/>
      <c r="K81" s="322"/>
      <c r="L81" s="322"/>
      <c r="M81" s="322"/>
      <c r="N81" s="322"/>
      <c r="O81" s="80"/>
      <c r="P81" s="81"/>
      <c r="Q81" s="81"/>
      <c r="R81" s="81"/>
      <c r="S81" s="81"/>
      <c r="T81" s="81"/>
      <c r="U81" s="81"/>
      <c r="V81" s="81"/>
      <c r="W81" s="82"/>
      <c r="X81" s="82"/>
      <c r="Y81" s="82"/>
      <c r="Z81" s="73"/>
    </row>
    <row r="82" spans="1:26" s="74" customFormat="1" ht="25.5" customHeight="1">
      <c r="A82" s="78"/>
      <c r="B82" s="50"/>
      <c r="C82" s="16"/>
      <c r="D82" s="16"/>
      <c r="E82" s="79" t="str">
        <f>Translations!$B$56</f>
        <v>Mängduppgift (överföring till annat ställe)</v>
      </c>
      <c r="F82" s="322" t="str">
        <f>Translations!$B$57</f>
        <v>Ange här uppgifterna om varje mätinstrument med vilket bränsle förs från anläggningen i stället för att bränslet förbrukas i anläggningen (t.ex. naturgas eller brännolja som sålts till tredje parter).</v>
      </c>
      <c r="G82" s="322"/>
      <c r="H82" s="322"/>
      <c r="I82" s="322"/>
      <c r="J82" s="322"/>
      <c r="K82" s="322"/>
      <c r="L82" s="322"/>
      <c r="M82" s="322"/>
      <c r="N82" s="322"/>
      <c r="O82" s="80"/>
      <c r="P82" s="81"/>
      <c r="Q82" s="81"/>
      <c r="R82" s="81"/>
      <c r="S82" s="81"/>
      <c r="T82" s="81"/>
      <c r="U82" s="81"/>
      <c r="V82" s="81"/>
      <c r="W82" s="82"/>
      <c r="X82" s="82"/>
      <c r="Y82" s="82"/>
      <c r="Z82" s="73"/>
    </row>
    <row r="83" spans="1:26" s="74" customFormat="1" ht="12.75" customHeight="1">
      <c r="A83" s="78"/>
      <c r="B83" s="50"/>
      <c r="C83" s="16"/>
      <c r="D83" s="16"/>
      <c r="E83" s="79" t="str">
        <f>Translations!$B$58</f>
        <v>Mängduppgift (lagrat)</v>
      </c>
      <c r="F83" s="322" t="str">
        <f>Translations!$B$59</f>
        <v>Ange här uppgifter om lager (t.ex. oljelager, silor), om bestämmandet av lagermängderna ingår i osäkerhetsbedömningen.</v>
      </c>
      <c r="G83" s="322"/>
      <c r="H83" s="322"/>
      <c r="I83" s="322"/>
      <c r="J83" s="322"/>
      <c r="K83" s="322"/>
      <c r="L83" s="322"/>
      <c r="M83" s="322"/>
      <c r="N83" s="322"/>
      <c r="O83" s="80"/>
      <c r="P83" s="81"/>
      <c r="Q83" s="81"/>
      <c r="R83" s="81"/>
      <c r="S83" s="81"/>
      <c r="T83" s="81"/>
      <c r="U83" s="81"/>
      <c r="V83" s="81"/>
      <c r="W83" s="82"/>
      <c r="X83" s="82"/>
      <c r="Y83" s="82"/>
      <c r="Z83" s="73"/>
    </row>
    <row r="84" spans="1:26" s="74" customFormat="1" ht="12.75" customHeight="1">
      <c r="A84" s="78"/>
      <c r="B84" s="50"/>
      <c r="C84" s="16"/>
      <c r="D84" s="16"/>
      <c r="E84" s="319" t="str">
        <f>Translations!$B$60</f>
        <v>Mängduppgift för enskild mätning</v>
      </c>
      <c r="F84" s="322" t="str">
        <f>Translations!$B$61</f>
        <v>Ange här uppgifterna om mätinstrumentens genomsnittliga mätvärde vid en mätningsgång.</v>
      </c>
      <c r="G84" s="322"/>
      <c r="H84" s="322"/>
      <c r="I84" s="322"/>
      <c r="J84" s="322"/>
      <c r="K84" s="322"/>
      <c r="L84" s="322"/>
      <c r="M84" s="322"/>
      <c r="N84" s="322"/>
      <c r="O84" s="80"/>
      <c r="P84" s="81"/>
      <c r="Q84" s="81"/>
      <c r="R84" s="81"/>
      <c r="S84" s="81"/>
      <c r="T84" s="81"/>
      <c r="U84" s="81"/>
      <c r="V84" s="81"/>
      <c r="W84" s="82"/>
      <c r="X84" s="82"/>
      <c r="Y84" s="82"/>
      <c r="Z84" s="73"/>
    </row>
    <row r="85" spans="1:26" s="74" customFormat="1" ht="38.25" customHeight="1">
      <c r="A85" s="78"/>
      <c r="B85" s="50"/>
      <c r="C85" s="16"/>
      <c r="D85" s="16"/>
      <c r="E85" s="320"/>
      <c r="F85" s="322" t="str">
        <f>Translations!$B$62</f>
        <v>Exempel 1: Tre leverantörer levererar fast bränsle till anläggningen, och varje leverantör mäter varje last med sin egen bilvåg. I detta fall ska de genomsnittliga mätuppgifterna för respektive leverantörs bilvåg fyllas i på separata rader (uppgifter på tre rader). Om alla levererade laster bestäms med en och samma våg som verksamhetsutövaren innehar, fylls uppgifterna om genomsnittslasten i endast på en rad.</v>
      </c>
      <c r="G85" s="322"/>
      <c r="H85" s="322"/>
      <c r="I85" s="322"/>
      <c r="J85" s="322"/>
      <c r="K85" s="322"/>
      <c r="L85" s="322"/>
      <c r="M85" s="322"/>
      <c r="N85" s="322"/>
      <c r="O85" s="80"/>
      <c r="P85" s="81"/>
      <c r="Q85" s="81"/>
      <c r="R85" s="81"/>
      <c r="S85" s="81"/>
      <c r="T85" s="81"/>
      <c r="U85" s="81"/>
      <c r="V85" s="81"/>
      <c r="W85" s="82"/>
      <c r="X85" s="82"/>
      <c r="Y85" s="82"/>
      <c r="Z85" s="73"/>
    </row>
    <row r="86" spans="1:26" s="74" customFormat="1" ht="25.5" customHeight="1">
      <c r="A86" s="78"/>
      <c r="B86" s="50"/>
      <c r="C86" s="16"/>
      <c r="D86" s="16"/>
      <c r="E86" s="321"/>
      <c r="F86" s="322" t="str">
        <f>Translations!$B$63</f>
        <v>Exempel 2: En gasdriven fjärrvärmeanläggning har två pannor. Mängduppgifterna bestäms med separata flödesmätare för varje panna (två mätinstrument). I detta fall ska uppgifterna för de båda mätinstrumenten fyllas i på separata rader.</v>
      </c>
      <c r="G86" s="322"/>
      <c r="H86" s="322"/>
      <c r="I86" s="322"/>
      <c r="J86" s="322"/>
      <c r="K86" s="322"/>
      <c r="L86" s="322"/>
      <c r="M86" s="322"/>
      <c r="N86" s="322"/>
      <c r="O86" s="80"/>
      <c r="P86" s="81"/>
      <c r="Q86" s="81"/>
      <c r="R86" s="81"/>
      <c r="S86" s="81"/>
      <c r="T86" s="81"/>
      <c r="U86" s="81"/>
      <c r="V86" s="81"/>
      <c r="W86" s="82"/>
      <c r="X86" s="82"/>
      <c r="Y86" s="82"/>
      <c r="Z86" s="73"/>
    </row>
    <row r="87" spans="1:26" s="74" customFormat="1" ht="12.75" customHeight="1">
      <c r="A87" s="78"/>
      <c r="B87" s="50"/>
      <c r="C87" s="16"/>
      <c r="D87" s="16"/>
      <c r="E87" s="319" t="str">
        <f>Translations!$B$64</f>
        <v>Antalet mätningstillfällen</v>
      </c>
      <c r="F87" s="327" t="str">
        <f>Translations!$B$65</f>
        <v>Ange här antalet mätningstillfällen för mätinstrumentet på årsnivå. </v>
      </c>
      <c r="G87" s="327"/>
      <c r="H87" s="327"/>
      <c r="I87" s="327"/>
      <c r="J87" s="327"/>
      <c r="K87" s="327"/>
      <c r="L87" s="327"/>
      <c r="M87" s="327"/>
      <c r="N87" s="327"/>
      <c r="O87" s="80"/>
      <c r="P87" s="81"/>
      <c r="Q87" s="81"/>
      <c r="R87" s="81"/>
      <c r="S87" s="81"/>
      <c r="T87" s="81"/>
      <c r="U87" s="81"/>
      <c r="V87" s="81"/>
      <c r="W87" s="82"/>
      <c r="X87" s="82"/>
      <c r="Y87" s="82"/>
      <c r="Z87" s="73"/>
    </row>
    <row r="88" spans="1:26" s="74" customFormat="1" ht="12.75" customHeight="1">
      <c r="A88" s="78"/>
      <c r="B88" s="50"/>
      <c r="C88" s="16"/>
      <c r="D88" s="16"/>
      <c r="E88" s="321"/>
      <c r="F88" s="327" t="str">
        <f>Translations!$B$66</f>
        <v>Den årliga mängden som mätts med mätinstrumentet erhålls genom att multiplicera antalet mätningstillfällen med mängduppgiften per mätningstillfälle.</v>
      </c>
      <c r="G88" s="327"/>
      <c r="H88" s="327"/>
      <c r="I88" s="327"/>
      <c r="J88" s="327"/>
      <c r="K88" s="327"/>
      <c r="L88" s="327"/>
      <c r="M88" s="327"/>
      <c r="N88" s="327"/>
      <c r="O88" s="80"/>
      <c r="P88" s="81"/>
      <c r="Q88" s="81"/>
      <c r="R88" s="81"/>
      <c r="S88" s="81"/>
      <c r="T88" s="81"/>
      <c r="U88" s="81"/>
      <c r="V88" s="81"/>
      <c r="W88" s="82"/>
      <c r="X88" s="82"/>
      <c r="Y88" s="82"/>
      <c r="Z88" s="73"/>
    </row>
    <row r="89" spans="1:26" s="74" customFormat="1" ht="12.75" customHeight="1">
      <c r="A89" s="49"/>
      <c r="B89" s="50"/>
      <c r="C89" s="76"/>
      <c r="D89" s="16"/>
      <c r="E89" s="319" t="str">
        <f>Translations!$B$67</f>
        <v>Osäkerhet för enskild mätningstillfälle</v>
      </c>
      <c r="F89" s="322" t="str">
        <f>Translations!$B$68</f>
        <v>Ange den relativa osäkerheten för det enskilda mätningstillfället uttryckt i procent.</v>
      </c>
      <c r="G89" s="322"/>
      <c r="H89" s="322"/>
      <c r="I89" s="322"/>
      <c r="J89" s="322"/>
      <c r="K89" s="322"/>
      <c r="L89" s="322"/>
      <c r="M89" s="322"/>
      <c r="N89" s="322"/>
      <c r="O89" s="52"/>
      <c r="P89" s="49"/>
      <c r="Q89" s="49"/>
      <c r="R89" s="49"/>
      <c r="S89" s="49"/>
      <c r="T89" s="49"/>
      <c r="U89" s="49"/>
      <c r="V89" s="49"/>
      <c r="W89" s="49"/>
      <c r="X89" s="49"/>
      <c r="Y89" s="49"/>
      <c r="Z89" s="73"/>
    </row>
    <row r="90" spans="1:26" s="74" customFormat="1" ht="34.5" customHeight="1">
      <c r="A90" s="49"/>
      <c r="B90" s="50"/>
      <c r="C90" s="76"/>
      <c r="D90" s="16"/>
      <c r="E90" s="320"/>
      <c r="F90" s="322" t="str">
        <f>Translations!$B$69</f>
        <v>I vissa fall ska den osäkerhet som meddelas här vara ett resultat av en tidigare beräkning. Till exempel i exempel 2 ovan ska man i fråga om gasmätarnas osäkerhet eventuellt ta hänsyn till de elektroniska mängdomvandlarnas osäkerhet. Dessa osäkerhetsfaktorer kan bestämmas genom att först använda verktygen i tabellen "Osäkerhet_Produkt" och ange de osäkerheter som erhållits i denna tabell.</v>
      </c>
      <c r="G90" s="322"/>
      <c r="H90" s="322"/>
      <c r="I90" s="322"/>
      <c r="J90" s="322"/>
      <c r="K90" s="322"/>
      <c r="L90" s="322"/>
      <c r="M90" s="322"/>
      <c r="N90" s="322"/>
      <c r="O90" s="52"/>
      <c r="P90" s="49"/>
      <c r="Q90" s="49"/>
      <c r="R90" s="49"/>
      <c r="S90" s="49"/>
      <c r="T90" s="49"/>
      <c r="U90" s="49"/>
      <c r="V90" s="49"/>
      <c r="W90" s="49"/>
      <c r="X90" s="49"/>
      <c r="Y90" s="49"/>
      <c r="Z90" s="73"/>
    </row>
    <row r="91" spans="1:26" s="74" customFormat="1" ht="25.5" customHeight="1">
      <c r="A91" s="49"/>
      <c r="B91" s="50"/>
      <c r="C91" s="76"/>
      <c r="D91" s="16"/>
      <c r="E91" s="320"/>
      <c r="F91" s="322" t="str">
        <f>Translations!$B$70</f>
        <v>Osäkerheten kan erhållas från olika källor, t.ex. det högsta tillåtna felet under drift i enlighet med lagstiftningen om mätinstrument, osäkerhet frånkalibrering, utrustningstillverkarens handlingar osv.</v>
      </c>
      <c r="G91" s="322"/>
      <c r="H91" s="322"/>
      <c r="I91" s="322"/>
      <c r="J91" s="322"/>
      <c r="K91" s="322"/>
      <c r="L91" s="322"/>
      <c r="M91" s="322"/>
      <c r="N91" s="322"/>
      <c r="O91" s="52"/>
      <c r="P91" s="49"/>
      <c r="Q91" s="49"/>
      <c r="R91" s="49"/>
      <c r="S91" s="49"/>
      <c r="T91" s="49"/>
      <c r="U91" s="49"/>
      <c r="V91" s="49"/>
      <c r="W91" s="49"/>
      <c r="X91" s="49"/>
      <c r="Y91" s="49"/>
      <c r="Z91" s="73"/>
    </row>
    <row r="92" spans="1:26" s="74" customFormat="1" ht="16.5" customHeight="1">
      <c r="A92" s="49"/>
      <c r="B92" s="50"/>
      <c r="C92" s="76"/>
      <c r="D92" s="16"/>
      <c r="E92" s="321"/>
      <c r="F92" s="322" t="str">
        <f>Translations!$B$71</f>
        <v>Osäkerhetsfördelningens typ och täckning i anslutning till procentandelen i fråga (standard eller utvidgad) ska meddelas i de följande kolumnerna (se nedan).</v>
      </c>
      <c r="G92" s="322"/>
      <c r="H92" s="322"/>
      <c r="I92" s="322"/>
      <c r="J92" s="322"/>
      <c r="K92" s="322"/>
      <c r="L92" s="322"/>
      <c r="M92" s="322"/>
      <c r="N92" s="322"/>
      <c r="O92" s="52"/>
      <c r="P92" s="49"/>
      <c r="Q92" s="49"/>
      <c r="R92" s="49"/>
      <c r="S92" s="49"/>
      <c r="T92" s="49"/>
      <c r="U92" s="49"/>
      <c r="V92" s="49"/>
      <c r="W92" s="49"/>
      <c r="X92" s="49"/>
      <c r="Y92" s="49"/>
      <c r="Z92" s="73"/>
    </row>
    <row r="93" spans="1:26" s="74" customFormat="1" ht="12.75" customHeight="1">
      <c r="A93" s="49"/>
      <c r="B93" s="50"/>
      <c r="C93" s="76"/>
      <c r="D93" s="16"/>
      <c r="E93" s="319" t="str">
        <f>Translations!$B$72</f>
        <v>Fördelningstyp</v>
      </c>
      <c r="F93" s="322" t="str">
        <f>Translations!$B$73</f>
        <v>Ange här den fördelningstyp som lämpar sig för osäkerheten genom att välja ett av följande alternativ (rullgardinsmeny):</v>
      </c>
      <c r="G93" s="322"/>
      <c r="H93" s="322"/>
      <c r="I93" s="322"/>
      <c r="J93" s="322"/>
      <c r="K93" s="322"/>
      <c r="L93" s="322"/>
      <c r="M93" s="322"/>
      <c r="N93" s="322"/>
      <c r="O93" s="52"/>
      <c r="P93" s="49"/>
      <c r="Q93" s="49"/>
      <c r="R93" s="49"/>
      <c r="S93" s="49"/>
      <c r="T93" s="49"/>
      <c r="U93" s="49"/>
      <c r="V93" s="49"/>
      <c r="W93" s="49"/>
      <c r="X93" s="49"/>
      <c r="Y93" s="49"/>
      <c r="Z93" s="73"/>
    </row>
    <row r="94" spans="1:26" s="74" customFormat="1" ht="25.5" customHeight="1">
      <c r="A94" s="78"/>
      <c r="B94" s="50"/>
      <c r="C94" s="16"/>
      <c r="D94" s="16"/>
      <c r="E94" s="325"/>
      <c r="F94" s="83" t="s">
        <v>41</v>
      </c>
      <c r="G94" s="313" t="str">
        <f>Translations!$B$74</f>
        <v>normalfördelning: en fördelning av detta slag förekommer i typiska fall i fråga om osäkerheter som erhålls från kalibreringsrapporter, utrustningstillverkarens handlingar och kombinerade osäkerheter.</v>
      </c>
      <c r="H94" s="313"/>
      <c r="I94" s="313"/>
      <c r="J94" s="313"/>
      <c r="K94" s="313"/>
      <c r="L94" s="313"/>
      <c r="M94" s="313"/>
      <c r="N94" s="313"/>
      <c r="O94" s="80"/>
      <c r="P94" s="81"/>
      <c r="Q94" s="81"/>
      <c r="R94" s="81"/>
      <c r="S94" s="81"/>
      <c r="T94" s="81"/>
      <c r="U94" s="81"/>
      <c r="V94" s="81"/>
      <c r="W94" s="82"/>
      <c r="X94" s="82"/>
      <c r="Y94" s="82"/>
      <c r="Z94" s="73"/>
    </row>
    <row r="95" spans="1:26" s="74" customFormat="1" ht="12.75" customHeight="1">
      <c r="A95" s="78"/>
      <c r="B95" s="50"/>
      <c r="C95" s="16"/>
      <c r="D95" s="16"/>
      <c r="E95" s="325"/>
      <c r="F95" s="83" t="s">
        <v>41</v>
      </c>
      <c r="G95" s="313" t="str">
        <f>Translations!$B$75</f>
        <v>jämn fördelning: en fördelning av detta slag förekommer i typiska fall i fråga om största tillåtna fel, toleranser och osäkerheter som meddelas i referenshandlingar.</v>
      </c>
      <c r="H95" s="313"/>
      <c r="I95" s="313"/>
      <c r="J95" s="313"/>
      <c r="K95" s="313"/>
      <c r="L95" s="313"/>
      <c r="M95" s="313"/>
      <c r="N95" s="313"/>
      <c r="O95" s="80"/>
      <c r="P95" s="81"/>
      <c r="Q95" s="81"/>
      <c r="R95" s="81"/>
      <c r="S95" s="81"/>
      <c r="T95" s="81"/>
      <c r="U95" s="81"/>
      <c r="V95" s="81"/>
      <c r="W95" s="82"/>
      <c r="X95" s="82"/>
      <c r="Y95" s="82"/>
      <c r="Z95" s="73"/>
    </row>
    <row r="96" spans="1:26" s="74" customFormat="1" ht="25.5" customHeight="1">
      <c r="A96" s="78"/>
      <c r="B96" s="50"/>
      <c r="C96" s="16"/>
      <c r="D96" s="16"/>
      <c r="E96" s="325"/>
      <c r="F96" s="83" t="s">
        <v>41</v>
      </c>
      <c r="G96" s="313" t="str">
        <f>Translations!$B$76</f>
        <v>triangelfördelning: en fördelning av detta slag används typiskt t.ex. i fall i vilka det endast finns lite populationsdata eller i vilka relationen mellan variabler är känd men datamängden är liten osv.</v>
      </c>
      <c r="H96" s="313"/>
      <c r="I96" s="313"/>
      <c r="J96" s="313"/>
      <c r="K96" s="313"/>
      <c r="L96" s="313"/>
      <c r="M96" s="313"/>
      <c r="N96" s="313"/>
      <c r="O96" s="80"/>
      <c r="P96" s="81"/>
      <c r="Q96" s="81"/>
      <c r="R96" s="81"/>
      <c r="S96" s="81"/>
      <c r="T96" s="81"/>
      <c r="U96" s="81"/>
      <c r="V96" s="81"/>
      <c r="W96" s="82"/>
      <c r="X96" s="82"/>
      <c r="Y96" s="82"/>
      <c r="Z96" s="73"/>
    </row>
    <row r="97" spans="1:26" s="74" customFormat="1" ht="12.75" customHeight="1">
      <c r="A97" s="78"/>
      <c r="B97" s="50"/>
      <c r="C97" s="16"/>
      <c r="D97" s="16"/>
      <c r="E97" s="321"/>
      <c r="F97" s="83" t="s">
        <v>41</v>
      </c>
      <c r="G97" s="326" t="str">
        <f>Translations!$B$77</f>
        <v>okänd fördelning: om fördelningstypen är okänd, är antagandet att typen är normalfördelning.</v>
      </c>
      <c r="H97" s="326"/>
      <c r="I97" s="326"/>
      <c r="J97" s="326"/>
      <c r="K97" s="326"/>
      <c r="L97" s="326"/>
      <c r="M97" s="326"/>
      <c r="N97" s="326"/>
      <c r="O97" s="80"/>
      <c r="P97" s="81"/>
      <c r="Q97" s="81"/>
      <c r="R97" s="81"/>
      <c r="S97" s="81"/>
      <c r="T97" s="81"/>
      <c r="U97" s="81"/>
      <c r="V97" s="81"/>
      <c r="W97" s="82"/>
      <c r="X97" s="82"/>
      <c r="Y97" s="82"/>
      <c r="Z97" s="73"/>
    </row>
    <row r="98" spans="1:26" s="74" customFormat="1" ht="12.75" customHeight="1">
      <c r="A98" s="49"/>
      <c r="B98" s="50"/>
      <c r="C98" s="76"/>
      <c r="D98" s="16"/>
      <c r="E98" s="319" t="str">
        <f>Translations!$B$78</f>
        <v>Standardosäkerhet eller utvidgad osäkerhet?</v>
      </c>
      <c r="F98" s="322" t="str">
        <f>Translations!$B$79</f>
        <v>Om normalfördelning används som typ, ange här om den osäkerhet som anges är en standardosäkerhet (1σ, k=1, 68 %) eller utvidgad osäkerhet (2σ, k=2, 95 %).</v>
      </c>
      <c r="G98" s="322"/>
      <c r="H98" s="322"/>
      <c r="I98" s="322"/>
      <c r="J98" s="322"/>
      <c r="K98" s="322"/>
      <c r="L98" s="322"/>
      <c r="M98" s="322"/>
      <c r="N98" s="322"/>
      <c r="O98" s="52"/>
      <c r="P98" s="49"/>
      <c r="Q98" s="49"/>
      <c r="R98" s="49"/>
      <c r="S98" s="49"/>
      <c r="T98" s="49"/>
      <c r="U98" s="49"/>
      <c r="V98" s="49"/>
      <c r="W98" s="49"/>
      <c r="X98" s="49"/>
      <c r="Y98" s="49"/>
      <c r="Z98" s="73"/>
    </row>
    <row r="99" spans="1:26" s="74" customFormat="1" ht="17.25" customHeight="1">
      <c r="A99" s="49"/>
      <c r="B99" s="50"/>
      <c r="C99" s="76"/>
      <c r="D99" s="16"/>
      <c r="E99" s="321"/>
      <c r="F99" s="322" t="str">
        <f>Translations!$B$80</f>
        <v>För alla övriga fördelningstyper är denna cell grå (ej relevant, uppgift kan inte matas i fältet).</v>
      </c>
      <c r="G99" s="322"/>
      <c r="H99" s="322"/>
      <c r="I99" s="322"/>
      <c r="J99" s="322"/>
      <c r="K99" s="322"/>
      <c r="L99" s="322"/>
      <c r="M99" s="322"/>
      <c r="N99" s="322"/>
      <c r="O99" s="52"/>
      <c r="P99" s="49"/>
      <c r="Q99" s="49"/>
      <c r="R99" s="49"/>
      <c r="S99" s="49"/>
      <c r="T99" s="49"/>
      <c r="U99" s="49"/>
      <c r="V99" s="49"/>
      <c r="W99" s="49"/>
      <c r="X99" s="49"/>
      <c r="Y99" s="49"/>
      <c r="Z99" s="73"/>
    </row>
    <row r="100" spans="1:26" s="74" customFormat="1" ht="25.5" customHeight="1">
      <c r="A100" s="49"/>
      <c r="B100" s="50"/>
      <c r="C100" s="76"/>
      <c r="D100" s="16"/>
      <c r="E100" s="319" t="str">
        <f>Translations!$B$81</f>
        <v>Är osäkerhetsvärdet "i drift"?</v>
      </c>
      <c r="F100" s="322" t="str">
        <f>Translations!$B$82</f>
        <v>Välj här om den osäkerhet som anges är "i drift" eller inte. "I drift" betyder att den fastställda osäkerheten tar hänsyn till alla parametrar som påverkar mätinstrumentets osäkerhet medan den används, t.ex. krypning.</v>
      </c>
      <c r="G100" s="322"/>
      <c r="H100" s="322"/>
      <c r="I100" s="322"/>
      <c r="J100" s="322"/>
      <c r="K100" s="322"/>
      <c r="L100" s="322"/>
      <c r="M100" s="322"/>
      <c r="N100" s="322"/>
      <c r="O100" s="52"/>
      <c r="P100" s="49"/>
      <c r="Q100" s="49"/>
      <c r="R100" s="49"/>
      <c r="S100" s="49"/>
      <c r="T100" s="49"/>
      <c r="U100" s="49"/>
      <c r="V100" s="49"/>
      <c r="W100" s="49"/>
      <c r="X100" s="49"/>
      <c r="Y100" s="49"/>
      <c r="Z100" s="73"/>
    </row>
    <row r="101" spans="1:26" s="74" customFormat="1" ht="25.5" customHeight="1">
      <c r="A101" s="49"/>
      <c r="B101" s="50"/>
      <c r="C101" s="76"/>
      <c r="D101" s="16"/>
      <c r="E101" s="321"/>
      <c r="F101" s="322" t="str">
        <f>Translations!$B$83</f>
        <v>Osäkerheten är "ej i drift", om det är fråga om det högsta tillåtna felet (MPE) osv.</v>
      </c>
      <c r="G101" s="322"/>
      <c r="H101" s="322"/>
      <c r="I101" s="322"/>
      <c r="J101" s="322"/>
      <c r="K101" s="322"/>
      <c r="L101" s="322"/>
      <c r="M101" s="322"/>
      <c r="N101" s="322"/>
      <c r="O101" s="52"/>
      <c r="P101" s="49"/>
      <c r="Q101" s="49"/>
      <c r="R101" s="49"/>
      <c r="S101" s="49"/>
      <c r="T101" s="49"/>
      <c r="U101" s="49"/>
      <c r="V101" s="49"/>
      <c r="W101" s="49"/>
      <c r="X101" s="49"/>
      <c r="Y101" s="49"/>
      <c r="Z101" s="73"/>
    </row>
    <row r="102" spans="1:26" s="74" customFormat="1" ht="12.75" customHeight="1">
      <c r="A102" s="49"/>
      <c r="B102" s="50"/>
      <c r="C102" s="76"/>
      <c r="D102" s="16"/>
      <c r="E102" s="319" t="str">
        <f>Translations!$B$84</f>
        <v>Justeringsfaktor </v>
      </c>
      <c r="F102" s="322" t="str">
        <f>Translations!$B$85</f>
        <v>Ange här den justeringsfaktor som används för att omvandla osäkerhetsvärdet från formen "ej i drift" till formen "i drift". Om "i drift" redan valts ovan, är cellen grå och värdet 1.</v>
      </c>
      <c r="G102" s="322"/>
      <c r="H102" s="322"/>
      <c r="I102" s="322"/>
      <c r="J102" s="322"/>
      <c r="K102" s="322"/>
      <c r="L102" s="322"/>
      <c r="M102" s="322"/>
      <c r="N102" s="322"/>
      <c r="O102" s="52"/>
      <c r="P102" s="49"/>
      <c r="Q102" s="49"/>
      <c r="R102" s="49"/>
      <c r="S102" s="49"/>
      <c r="T102" s="49"/>
      <c r="U102" s="49"/>
      <c r="V102" s="49"/>
      <c r="W102" s="49"/>
      <c r="X102" s="49"/>
      <c r="Y102" s="49"/>
      <c r="Z102" s="73"/>
    </row>
    <row r="103" spans="1:26" s="74" customFormat="1" ht="48" customHeight="1">
      <c r="A103" s="49"/>
      <c r="B103" s="50"/>
      <c r="C103" s="76"/>
      <c r="D103" s="16"/>
      <c r="E103" s="320"/>
      <c r="F103" s="323" t="str">
        <f>Translations!$B$86</f>
        <v>Mer information om tillämpning av justeringsfaktorn finns i GD4 och i Energimyndighetens anvisning om osäkerhetsbedömning. Om osäkerheten är det högsta tillåtna felet som anges i lagstiftningen om mätinstrument (MPE), kontrollera att du anger osäkerheten då MPE är i användning (MPES) i enlighet med det som fastställs i lagstiftningen (MPES är ofta två gånger MPE, men inte alltid). Observera att justeringsfaktorn är en annan omständighet än faktorn 2 som omvandlar standardosäkerhet till utvidgad osäkerhet (gäller normalfördelningar).</v>
      </c>
      <c r="G103" s="323"/>
      <c r="H103" s="323"/>
      <c r="I103" s="323"/>
      <c r="J103" s="323"/>
      <c r="K103" s="323"/>
      <c r="L103" s="323"/>
      <c r="M103" s="323"/>
      <c r="N103" s="323"/>
      <c r="O103" s="52"/>
      <c r="P103" s="49"/>
      <c r="Q103" s="49"/>
      <c r="R103" s="49"/>
      <c r="S103" s="49"/>
      <c r="T103" s="49"/>
      <c r="U103" s="49"/>
      <c r="V103" s="49"/>
      <c r="W103" s="49"/>
      <c r="X103" s="49"/>
      <c r="Y103" s="49"/>
      <c r="Z103" s="73"/>
    </row>
    <row r="104" spans="1:26" s="74" customFormat="1" ht="12.75" customHeight="1">
      <c r="A104" s="49"/>
      <c r="B104" s="50"/>
      <c r="C104" s="76"/>
      <c r="D104" s="16"/>
      <c r="E104" s="321"/>
      <c r="F104" s="324" t="str">
        <f>Translations!$B$87</f>
        <v>Om ingen siffra matas in som justeringsfaktor används siffran 2 då osäkerheten omvandlas till formen "i drift" vid beräkningen.</v>
      </c>
      <c r="G104" s="324"/>
      <c r="H104" s="324"/>
      <c r="I104" s="324"/>
      <c r="J104" s="324"/>
      <c r="K104" s="324"/>
      <c r="L104" s="324"/>
      <c r="M104" s="324"/>
      <c r="N104" s="324"/>
      <c r="O104" s="52"/>
      <c r="P104" s="49"/>
      <c r="Q104" s="49"/>
      <c r="R104" s="49"/>
      <c r="S104" s="49"/>
      <c r="T104" s="49"/>
      <c r="U104" s="49"/>
      <c r="V104" s="49"/>
      <c r="W104" s="49"/>
      <c r="X104" s="49"/>
      <c r="Y104" s="49"/>
      <c r="Z104" s="73"/>
    </row>
    <row r="105" spans="1:26" s="74" customFormat="1" ht="12.75" customHeight="1">
      <c r="A105" s="49"/>
      <c r="B105" s="50"/>
      <c r="C105" s="76"/>
      <c r="D105" s="16"/>
      <c r="E105" s="319" t="str">
        <f>Translations!$B$88</f>
        <v>Korrelerande eller icke-korrelerande?</v>
      </c>
      <c r="F105" s="322" t="str">
        <f>Translations!$B$89</f>
        <v>Ange här uppgift om huruvida de enskilda mätresultaten är korrelerande eller icke-korrelerande.</v>
      </c>
      <c r="G105" s="322"/>
      <c r="H105" s="322"/>
      <c r="I105" s="322"/>
      <c r="J105" s="322"/>
      <c r="K105" s="322"/>
      <c r="L105" s="322"/>
      <c r="M105" s="322"/>
      <c r="N105" s="322"/>
      <c r="O105" s="52"/>
      <c r="P105" s="49"/>
      <c r="Q105" s="49"/>
      <c r="R105" s="49"/>
      <c r="S105" s="49"/>
      <c r="T105" s="49"/>
      <c r="U105" s="49"/>
      <c r="V105" s="49"/>
      <c r="W105" s="49"/>
      <c r="X105" s="49"/>
      <c r="Y105" s="49"/>
      <c r="Z105" s="73"/>
    </row>
    <row r="106" spans="1:26" s="74" customFormat="1" ht="17.25" customHeight="1">
      <c r="A106" s="49"/>
      <c r="B106" s="50"/>
      <c r="C106" s="76"/>
      <c r="D106" s="16"/>
      <c r="E106" s="325"/>
      <c r="F106" s="322" t="str">
        <f>Translations!$B$90</f>
        <v>Två mätresultat är korrelerande om till exempel avvikelsen från "verkligt värde" systematiskt går i samma riktning och inte uppvisar en slumpmässig fördelning.</v>
      </c>
      <c r="G106" s="322"/>
      <c r="H106" s="322"/>
      <c r="I106" s="322"/>
      <c r="J106" s="322"/>
      <c r="K106" s="322"/>
      <c r="L106" s="322"/>
      <c r="M106" s="322"/>
      <c r="N106" s="322"/>
      <c r="O106" s="52"/>
      <c r="P106" s="49"/>
      <c r="Q106" s="49"/>
      <c r="R106" s="49"/>
      <c r="S106" s="49"/>
      <c r="T106" s="49"/>
      <c r="U106" s="49"/>
      <c r="V106" s="49"/>
      <c r="W106" s="49"/>
      <c r="X106" s="49"/>
      <c r="Y106" s="49"/>
      <c r="Z106" s="73"/>
    </row>
    <row r="107" spans="1:26" s="74" customFormat="1" ht="16.5" customHeight="1">
      <c r="A107" s="49"/>
      <c r="B107" s="50"/>
      <c r="C107" s="76"/>
      <c r="D107" s="16"/>
      <c r="E107" s="325"/>
      <c r="F107" s="322" t="str">
        <f>Translations!$B$91</f>
        <v>Mätresultat kan vara korrelerande om samma mätinstrument eller mätmetod används vid mätningen.</v>
      </c>
      <c r="G107" s="322"/>
      <c r="H107" s="322"/>
      <c r="I107" s="322"/>
      <c r="J107" s="322"/>
      <c r="K107" s="322"/>
      <c r="L107" s="322"/>
      <c r="M107" s="322"/>
      <c r="N107" s="322"/>
      <c r="O107" s="52"/>
      <c r="P107" s="49"/>
      <c r="Q107" s="49"/>
      <c r="R107" s="49"/>
      <c r="S107" s="49"/>
      <c r="T107" s="49"/>
      <c r="U107" s="49"/>
      <c r="V107" s="49"/>
      <c r="W107" s="49"/>
      <c r="X107" s="49"/>
      <c r="Y107" s="49"/>
      <c r="Z107" s="73"/>
    </row>
    <row r="108" spans="1:26" s="74" customFormat="1" ht="19.5" customHeight="1">
      <c r="A108" s="49"/>
      <c r="B108" s="50"/>
      <c r="C108" s="76"/>
      <c r="D108" s="16"/>
      <c r="E108" s="325"/>
      <c r="F108" s="322" t="str">
        <f>Translations!$B$92</f>
        <v>Exempel: Vare parti fast bränsle som levereras till anläggningen mäts med verksamhetsutövarens bilvåg. I detta fall kan mätningstillfällena antas vara korrelerande.</v>
      </c>
      <c r="G108" s="322"/>
      <c r="H108" s="322"/>
      <c r="I108" s="322"/>
      <c r="J108" s="322"/>
      <c r="K108" s="322"/>
      <c r="L108" s="322"/>
      <c r="M108" s="322"/>
      <c r="N108" s="322"/>
      <c r="O108" s="52"/>
      <c r="P108" s="49"/>
      <c r="Q108" s="49"/>
      <c r="R108" s="49"/>
      <c r="S108" s="49"/>
      <c r="T108" s="49"/>
      <c r="U108" s="49"/>
      <c r="V108" s="49"/>
      <c r="W108" s="49"/>
      <c r="X108" s="49"/>
      <c r="Y108" s="49"/>
      <c r="Z108" s="73"/>
    </row>
    <row r="109" spans="1:26" s="74" customFormat="1" ht="4.5" customHeight="1">
      <c r="A109" s="49"/>
      <c r="B109" s="50"/>
      <c r="C109" s="76"/>
      <c r="D109" s="16"/>
      <c r="E109" s="77"/>
      <c r="F109" s="77"/>
      <c r="G109" s="77"/>
      <c r="H109" s="77"/>
      <c r="I109" s="77"/>
      <c r="J109" s="77"/>
      <c r="K109" s="77"/>
      <c r="L109" s="77"/>
      <c r="M109" s="77"/>
      <c r="N109" s="77"/>
      <c r="O109" s="52"/>
      <c r="P109" s="49"/>
      <c r="Q109" s="49"/>
      <c r="R109" s="49"/>
      <c r="S109" s="49"/>
      <c r="T109" s="49"/>
      <c r="U109" s="49"/>
      <c r="V109" s="49"/>
      <c r="W109" s="49"/>
      <c r="X109" s="49"/>
      <c r="Y109" s="49"/>
      <c r="Z109" s="73"/>
    </row>
    <row r="110" spans="1:26" s="74" customFormat="1" ht="12.75" customHeight="1">
      <c r="A110" s="49"/>
      <c r="B110" s="50"/>
      <c r="C110" s="76"/>
      <c r="D110" s="84" t="s">
        <v>172</v>
      </c>
      <c r="E110" s="317" t="str">
        <f>Translations!$B$93</f>
        <v>Mängduppgift om bränsle-/materialmängd som levererats till/förbrukats på anläggningen</v>
      </c>
      <c r="F110" s="317"/>
      <c r="G110" s="317"/>
      <c r="H110" s="317"/>
      <c r="I110" s="317"/>
      <c r="J110" s="317"/>
      <c r="K110" s="317"/>
      <c r="L110" s="317"/>
      <c r="M110" s="317"/>
      <c r="N110" s="317"/>
      <c r="O110" s="52"/>
      <c r="P110" s="49"/>
      <c r="Q110" s="49"/>
      <c r="R110" s="49"/>
      <c r="S110" s="49"/>
      <c r="T110" s="49"/>
      <c r="U110" s="49"/>
      <c r="V110" s="49"/>
      <c r="W110" s="49"/>
      <c r="X110" s="49"/>
      <c r="Y110" s="49"/>
      <c r="Z110" s="73"/>
    </row>
    <row r="111" spans="1:26" s="74" customFormat="1" ht="61.5" customHeight="1">
      <c r="A111" s="49"/>
      <c r="B111" s="50"/>
      <c r="C111" s="76"/>
      <c r="D111" s="16"/>
      <c r="E111" s="180" t="str">
        <f>Translations!$B$94</f>
        <v>Namn eller kort beskrivning</v>
      </c>
      <c r="F111" s="85" t="str">
        <f>Translations!$B$95</f>
        <v>Mängduppgift för enskild mätningsgång [t.ex. t eller nm3/st.]</v>
      </c>
      <c r="G111" s="85" t="str">
        <f>Translations!$B$96</f>
        <v>Antalet mätningstillfällen per år [st./a]</v>
      </c>
      <c r="H111" s="85" t="str">
        <f>Translations!$B$97</f>
        <v>Mängduppgift per år [t.ex. t eller nm3/a]</v>
      </c>
      <c r="I111" s="85" t="str">
        <f>Translations!$B$67</f>
        <v>Osäkerhet för enskild mätningstillfälle</v>
      </c>
      <c r="J111" s="85" t="str">
        <f>Translations!$B$72</f>
        <v>Fördelningstyp</v>
      </c>
      <c r="K111" s="85" t="str">
        <f>Translations!$B$78</f>
        <v>Standardosäkerhet eller utvidgad osäkerhet?</v>
      </c>
      <c r="L111" s="85" t="str">
        <f>Translations!$B$81</f>
        <v>Är osäkerhetsvärdet "i drift"?</v>
      </c>
      <c r="M111" s="85" t="str">
        <f>Translations!$B$84</f>
        <v>Justeringsfaktor </v>
      </c>
      <c r="N111" s="85" t="str">
        <f>Translations!$B$88</f>
        <v>Korrelerande eller icke-korrelerande?</v>
      </c>
      <c r="O111" s="52"/>
      <c r="P111" s="49"/>
      <c r="Q111" s="49"/>
      <c r="R111" s="86" t="s">
        <v>166</v>
      </c>
      <c r="S111" s="86" t="s">
        <v>164</v>
      </c>
      <c r="T111" s="86" t="s">
        <v>165</v>
      </c>
      <c r="U111" s="86" t="s">
        <v>169</v>
      </c>
      <c r="V111" s="86" t="s">
        <v>190</v>
      </c>
      <c r="W111" s="86" t="s">
        <v>167</v>
      </c>
      <c r="X111" s="86" t="s">
        <v>168</v>
      </c>
      <c r="Y111" s="86" t="s">
        <v>191</v>
      </c>
      <c r="Z111" s="73"/>
    </row>
    <row r="112" spans="1:26" s="74" customFormat="1" ht="12.75" customHeight="1">
      <c r="A112" s="49"/>
      <c r="B112" s="50"/>
      <c r="C112" s="76"/>
      <c r="D112" s="87" t="s">
        <v>173</v>
      </c>
      <c r="E112" s="177"/>
      <c r="F112" s="2"/>
      <c r="G112" s="2"/>
      <c r="H112" s="88">
        <f>IF(COUNT(F112:G112)&gt;0,F112*G112,"")</f>
      </c>
      <c r="I112" s="3"/>
      <c r="J112" s="4"/>
      <c r="K112" s="4"/>
      <c r="L112" s="6"/>
      <c r="M112" s="183"/>
      <c r="N112" s="6"/>
      <c r="O112" s="52"/>
      <c r="P112" s="49"/>
      <c r="Q112" s="49"/>
      <c r="R112" s="89">
        <f>IF(J112="",INDEX(EUconst_DistributionCorrection,1),INDEX(EUconst_DistributionCorrection,MATCH(J112,EUconst_DistributionType,0)))</f>
        <v>1</v>
      </c>
      <c r="S112" s="90">
        <f>IF(OR(K112="",J112=INDEX(EUconst_DistributionType,2),J112=INDEX(EUconst_DistributionType,3)),INDEX(EUconst_ConfidenceLevel,1),INDEX(EUconst_ConfidenceLevel,MATCH(K112,EUconst_UncertaintyType,0)))</f>
        <v>0.682689250166422</v>
      </c>
      <c r="T112" s="91">
        <f>IF(N112="",2,INDEX(EUconst_CorrelationFactor,MATCH(N112,EUconst_CorrelationType,0)))</f>
        <v>2</v>
      </c>
      <c r="U112" s="92" t="b">
        <f>OR(J112=INDEX(EUconst_DistributionType,2),J112=INDEX(EUconst_DistributionType,3))</f>
        <v>0</v>
      </c>
      <c r="V112" s="186">
        <f>IF(L112=INDEX(EUconst_InService,1),1,IF(M112="",2,M112))</f>
        <v>2</v>
      </c>
      <c r="W112" s="94">
        <f>IF(F112="","",ABS(G112)^T112*(ABS(F112)*I112*V112/R112/TINV(1-S112,10^6))^2)</f>
      </c>
      <c r="X112" s="94" t="b">
        <f>OR(INDEX(EUconst_DistributionType,2)=J112,INDEX(EUconst_DistributionType,3)=J112)</f>
        <v>0</v>
      </c>
      <c r="Y112" s="94" t="b">
        <f>L112=INDEX(EUconst_InService,1)</f>
        <v>0</v>
      </c>
      <c r="Z112" s="73"/>
    </row>
    <row r="113" spans="1:26" s="74" customFormat="1" ht="12.75" customHeight="1">
      <c r="A113" s="49"/>
      <c r="B113" s="50"/>
      <c r="C113" s="76"/>
      <c r="D113" s="87" t="s">
        <v>174</v>
      </c>
      <c r="E113" s="178"/>
      <c r="F113" s="5"/>
      <c r="G113" s="5"/>
      <c r="H113" s="96">
        <f>IF(COUNT(F113:G113)&gt;0,F113*G113,"")</f>
      </c>
      <c r="I113" s="6"/>
      <c r="J113" s="7"/>
      <c r="K113" s="7"/>
      <c r="L113" s="6"/>
      <c r="M113" s="184"/>
      <c r="N113" s="6"/>
      <c r="O113" s="52"/>
      <c r="P113" s="49"/>
      <c r="Q113" s="49"/>
      <c r="R113" s="89">
        <f>IF(J113="",INDEX(EUconst_DistributionCorrection,1),INDEX(EUconst_DistributionCorrection,MATCH(J113,EUconst_DistributionType,0)))</f>
        <v>1</v>
      </c>
      <c r="S113" s="90">
        <f>IF(OR(K113="",J113=INDEX(EUconst_DistributionType,2),J113=INDEX(EUconst_DistributionType,3)),INDEX(EUconst_ConfidenceLevel,1),INDEX(EUconst_ConfidenceLevel,MATCH(K113,EUconst_UncertaintyType,0)))</f>
        <v>0.682689250166422</v>
      </c>
      <c r="T113" s="91">
        <f>IF(N113="",2,INDEX(EUconst_CorrelationFactor,MATCH(N113,EUconst_CorrelationType,0)))</f>
        <v>2</v>
      </c>
      <c r="U113" s="92" t="b">
        <f>OR(J113=INDEX(EUconst_DistributionType,2),J113=INDEX(EUconst_DistributionType,3))</f>
        <v>0</v>
      </c>
      <c r="V113" s="186">
        <f>IF(L113=INDEX(EUconst_InService,1),1,IF(M113="",2,M113))</f>
        <v>2</v>
      </c>
      <c r="W113" s="94">
        <f>IF(F113="","",ABS(G113)^T113*(ABS(F113)*I113/R113/TINV(1-S113,10^6))^2)</f>
      </c>
      <c r="X113" s="94" t="b">
        <f>OR(INDEX(EUconst_DistributionType,2)=J113,INDEX(EUconst_DistributionType,3)=J113)</f>
        <v>0</v>
      </c>
      <c r="Y113" s="94" t="b">
        <f>L113=INDEX(EUconst_InService,1)</f>
        <v>0</v>
      </c>
      <c r="Z113" s="73"/>
    </row>
    <row r="114" spans="1:26" s="74" customFormat="1" ht="12.75" customHeight="1">
      <c r="A114" s="49"/>
      <c r="B114" s="50"/>
      <c r="C114" s="76"/>
      <c r="D114" s="87" t="s">
        <v>171</v>
      </c>
      <c r="E114" s="178"/>
      <c r="F114" s="5"/>
      <c r="G114" s="5"/>
      <c r="H114" s="96">
        <f>IF(COUNT(F114:G114)&gt;0,F114*G114,"")</f>
      </c>
      <c r="I114" s="6"/>
      <c r="J114" s="7"/>
      <c r="K114" s="7"/>
      <c r="L114" s="6"/>
      <c r="M114" s="184"/>
      <c r="N114" s="6"/>
      <c r="O114" s="52"/>
      <c r="P114" s="49"/>
      <c r="Q114" s="49"/>
      <c r="R114" s="89">
        <f>IF(J114="",INDEX(EUconst_DistributionCorrection,1),INDEX(EUconst_DistributionCorrection,MATCH(J114,EUconst_DistributionType,0)))</f>
        <v>1</v>
      </c>
      <c r="S114" s="90">
        <f>IF(OR(K114="",J114=INDEX(EUconst_DistributionType,2),J114=INDEX(EUconst_DistributionType,3)),INDEX(EUconst_ConfidenceLevel,1),INDEX(EUconst_ConfidenceLevel,MATCH(K114,EUconst_UncertaintyType,0)))</f>
        <v>0.682689250166422</v>
      </c>
      <c r="T114" s="91">
        <f>IF(N114="",2,INDEX(EUconst_CorrelationFactor,MATCH(N114,EUconst_CorrelationType,0)))</f>
        <v>2</v>
      </c>
      <c r="U114" s="92" t="b">
        <f>OR(J114=INDEX(EUconst_DistributionType,2),J114=INDEX(EUconst_DistributionType,3))</f>
        <v>0</v>
      </c>
      <c r="V114" s="186">
        <f>IF(L114=INDEX(EUconst_InService,1),1,IF(M114="",2,M114))</f>
        <v>2</v>
      </c>
      <c r="W114" s="94">
        <f>IF(F114="","",ABS(G114)^T114*(ABS(F114)*I114/R114/TINV(1-S114,10^6))^2)</f>
      </c>
      <c r="X114" s="94" t="b">
        <f>OR(INDEX(EUconst_DistributionType,2)=J114,INDEX(EUconst_DistributionType,3)=J114)</f>
        <v>0</v>
      </c>
      <c r="Y114" s="94" t="b">
        <f>L114=INDEX(EUconst_InService,1)</f>
        <v>0</v>
      </c>
      <c r="Z114" s="73"/>
    </row>
    <row r="115" spans="1:26" s="74" customFormat="1" ht="12.75" customHeight="1">
      <c r="A115" s="49"/>
      <c r="B115" s="50"/>
      <c r="C115" s="76"/>
      <c r="D115" s="87" t="s">
        <v>175</v>
      </c>
      <c r="E115" s="178"/>
      <c r="F115" s="5"/>
      <c r="G115" s="5"/>
      <c r="H115" s="96">
        <f>IF(COUNT(F115:G115)&gt;0,F115*G115,"")</f>
      </c>
      <c r="I115" s="6"/>
      <c r="J115" s="7"/>
      <c r="K115" s="7"/>
      <c r="L115" s="6"/>
      <c r="M115" s="184"/>
      <c r="N115" s="6"/>
      <c r="O115" s="52"/>
      <c r="P115" s="49"/>
      <c r="Q115" s="49"/>
      <c r="R115" s="89">
        <f>IF(J115="",INDEX(EUconst_DistributionCorrection,1),INDEX(EUconst_DistributionCorrection,MATCH(J115,EUconst_DistributionType,0)))</f>
        <v>1</v>
      </c>
      <c r="S115" s="90">
        <f>IF(OR(K115="",J115=INDEX(EUconst_DistributionType,2),J115=INDEX(EUconst_DistributionType,3)),INDEX(EUconst_ConfidenceLevel,1),INDEX(EUconst_ConfidenceLevel,MATCH(K115,EUconst_UncertaintyType,0)))</f>
        <v>0.682689250166422</v>
      </c>
      <c r="T115" s="91">
        <f>IF(N115="",2,INDEX(EUconst_CorrelationFactor,MATCH(N115,EUconst_CorrelationType,0)))</f>
        <v>2</v>
      </c>
      <c r="U115" s="92" t="b">
        <f>OR(J115=INDEX(EUconst_DistributionType,2),J115=INDEX(EUconst_DistributionType,3))</f>
        <v>0</v>
      </c>
      <c r="V115" s="186">
        <f>IF(L115=INDEX(EUconst_InService,1),1,IF(M115="",2,M115))</f>
        <v>2</v>
      </c>
      <c r="W115" s="94">
        <f>IF(F115="","",ABS(G115)^T115*(ABS(F115)*I115/R115/TINV(1-S115,10^6))^2)</f>
      </c>
      <c r="X115" s="94" t="b">
        <f>OR(INDEX(EUconst_DistributionType,2)=J115,INDEX(EUconst_DistributionType,3)=J115)</f>
        <v>0</v>
      </c>
      <c r="Y115" s="94" t="b">
        <f>L115=INDEX(EUconst_InService,1)</f>
        <v>0</v>
      </c>
      <c r="Z115" s="73"/>
    </row>
    <row r="116" spans="1:26" s="74" customFormat="1" ht="12.75" customHeight="1">
      <c r="A116" s="49"/>
      <c r="B116" s="50"/>
      <c r="C116" s="76"/>
      <c r="D116" s="87" t="s">
        <v>176</v>
      </c>
      <c r="E116" s="179"/>
      <c r="F116" s="8"/>
      <c r="G116" s="8"/>
      <c r="H116" s="97">
        <f>IF(COUNT(F116:G116)&gt;0,F116*G116,"")</f>
      </c>
      <c r="I116" s="9"/>
      <c r="J116" s="10"/>
      <c r="K116" s="10"/>
      <c r="L116" s="9"/>
      <c r="M116" s="185"/>
      <c r="N116" s="9"/>
      <c r="O116" s="52"/>
      <c r="P116" s="49"/>
      <c r="Q116" s="49"/>
      <c r="R116" s="89">
        <f>IF(J116="",INDEX(EUconst_DistributionCorrection,1),INDEX(EUconst_DistributionCorrection,MATCH(J116,EUconst_DistributionType,0)))</f>
        <v>1</v>
      </c>
      <c r="S116" s="90">
        <f>IF(OR(K116="",J116=INDEX(EUconst_DistributionType,2),J116=INDEX(EUconst_DistributionType,3)),INDEX(EUconst_ConfidenceLevel,1),INDEX(EUconst_ConfidenceLevel,MATCH(K116,EUconst_UncertaintyType,0)))</f>
        <v>0.682689250166422</v>
      </c>
      <c r="T116" s="91">
        <f>IF(N116="",2,INDEX(EUconst_CorrelationFactor,MATCH(N116,EUconst_CorrelationType,0)))</f>
        <v>2</v>
      </c>
      <c r="U116" s="92" t="b">
        <f>OR(J116=INDEX(EUconst_DistributionType,2),J116=INDEX(EUconst_DistributionType,3))</f>
        <v>0</v>
      </c>
      <c r="V116" s="186">
        <f>IF(L116=INDEX(EUconst_InService,1),1,IF(M116="",2,M116))</f>
        <v>2</v>
      </c>
      <c r="W116" s="94">
        <f>IF(F116="","",ABS(G116)^T116*(ABS(F116)*I116/R116/TINV(1-S116,10^6))^2)</f>
      </c>
      <c r="X116" s="94" t="b">
        <f>OR(INDEX(EUconst_DistributionType,2)=J116,INDEX(EUconst_DistributionType,3)=J116)</f>
        <v>0</v>
      </c>
      <c r="Y116" s="94" t="b">
        <f>L116=INDEX(EUconst_InService,1)</f>
        <v>0</v>
      </c>
      <c r="Z116" s="73">
        <f>IF(F116="","",ABS(G116)^T116*(ABS(F116)*I116/R116/TINV(1-S116,10^6))^2)</f>
      </c>
    </row>
    <row r="117" spans="1:26" s="74" customFormat="1" ht="4.5" customHeight="1">
      <c r="A117" s="49"/>
      <c r="B117" s="50"/>
      <c r="C117" s="76"/>
      <c r="D117" s="16"/>
      <c r="E117" s="77"/>
      <c r="F117" s="77"/>
      <c r="G117" s="77"/>
      <c r="H117" s="77"/>
      <c r="K117" s="77"/>
      <c r="L117" s="77"/>
      <c r="M117" s="77"/>
      <c r="O117" s="52"/>
      <c r="P117" s="49"/>
      <c r="Q117" s="49"/>
      <c r="R117" s="93"/>
      <c r="S117" s="93"/>
      <c r="T117" s="93"/>
      <c r="U117" s="49"/>
      <c r="V117" s="93"/>
      <c r="W117" s="93"/>
      <c r="X117" s="93"/>
      <c r="Y117" s="93"/>
      <c r="Z117" s="73"/>
    </row>
    <row r="118" spans="1:26" s="74" customFormat="1" ht="12.75" customHeight="1">
      <c r="A118" s="49"/>
      <c r="B118" s="50"/>
      <c r="C118" s="76"/>
      <c r="D118" s="84" t="s">
        <v>177</v>
      </c>
      <c r="E118" s="317" t="str">
        <f>Translations!$B$98</f>
        <v>Mängduppgift för bränsle-/materialmängd som förflyttats från anläggningen </v>
      </c>
      <c r="F118" s="317"/>
      <c r="G118" s="317"/>
      <c r="H118" s="317"/>
      <c r="I118" s="317"/>
      <c r="J118" s="317"/>
      <c r="K118" s="317"/>
      <c r="L118" s="317"/>
      <c r="M118" s="317"/>
      <c r="N118" s="317"/>
      <c r="O118" s="52"/>
      <c r="P118" s="49"/>
      <c r="Q118" s="49"/>
      <c r="R118" s="49"/>
      <c r="S118" s="49"/>
      <c r="T118" s="49"/>
      <c r="U118" s="49"/>
      <c r="V118" s="49"/>
      <c r="W118" s="49"/>
      <c r="X118" s="49"/>
      <c r="Y118" s="49"/>
      <c r="Z118" s="73"/>
    </row>
    <row r="119" spans="1:26" s="74" customFormat="1" ht="49.5" customHeight="1">
      <c r="A119" s="49"/>
      <c r="B119" s="50"/>
      <c r="C119" s="76"/>
      <c r="D119" s="16"/>
      <c r="E119" s="180" t="str">
        <f>Translations!$B$94</f>
        <v>Namn eller kort beskrivning</v>
      </c>
      <c r="F119" s="85" t="str">
        <f>Translations!$B$99</f>
        <v>Mängduppgift för enskild för flyttning [t.ex. t eller nm3/st.]</v>
      </c>
      <c r="G119" s="85" t="str">
        <f>Translations!$B$100</f>
        <v>Antalet förflyttningar per år [st./a]</v>
      </c>
      <c r="H119" s="85" t="str">
        <f>Translations!$B$97</f>
        <v>Mängduppgift per år [t.ex. t eller nm3/a]</v>
      </c>
      <c r="I119" s="85" t="str">
        <f>Translations!$B$67</f>
        <v>Osäkerhet för enskild mätningstillfälle</v>
      </c>
      <c r="J119" s="85" t="str">
        <f>Translations!$B$72</f>
        <v>Fördelningstyp</v>
      </c>
      <c r="K119" s="85" t="str">
        <f>Translations!$B$78</f>
        <v>Standardosäkerhet eller utvidgad osäkerhet?</v>
      </c>
      <c r="L119" s="85" t="str">
        <f>Translations!$B$81</f>
        <v>Är osäkerhetsvärdet "i drift"?</v>
      </c>
      <c r="M119" s="85" t="str">
        <f>Translations!$B$84</f>
        <v>Justeringsfaktor </v>
      </c>
      <c r="N119" s="85" t="str">
        <f>Translations!$B$88</f>
        <v>Korrelerande eller icke-korrelerande?</v>
      </c>
      <c r="O119" s="52"/>
      <c r="P119" s="49"/>
      <c r="Q119" s="49"/>
      <c r="R119" s="86" t="s">
        <v>166</v>
      </c>
      <c r="S119" s="86" t="s">
        <v>164</v>
      </c>
      <c r="T119" s="86" t="s">
        <v>165</v>
      </c>
      <c r="U119" s="86" t="s">
        <v>169</v>
      </c>
      <c r="V119" s="86" t="s">
        <v>190</v>
      </c>
      <c r="W119" s="86" t="s">
        <v>167</v>
      </c>
      <c r="X119" s="86" t="s">
        <v>168</v>
      </c>
      <c r="Y119" s="86" t="s">
        <v>191</v>
      </c>
      <c r="Z119" s="73"/>
    </row>
    <row r="120" spans="1:26" s="74" customFormat="1" ht="12.75" customHeight="1">
      <c r="A120" s="49"/>
      <c r="B120" s="50"/>
      <c r="C120" s="76"/>
      <c r="D120" s="87" t="s">
        <v>173</v>
      </c>
      <c r="E120" s="177"/>
      <c r="F120" s="2"/>
      <c r="G120" s="2"/>
      <c r="H120" s="88">
        <f>IF(COUNT(F120:G120)&gt;0,F120*G120,"")</f>
      </c>
      <c r="I120" s="3"/>
      <c r="J120" s="4"/>
      <c r="K120" s="4"/>
      <c r="L120" s="6"/>
      <c r="M120" s="183"/>
      <c r="N120" s="3"/>
      <c r="O120" s="52"/>
      <c r="P120" s="49"/>
      <c r="Q120" s="49"/>
      <c r="R120" s="89">
        <f>IF(J120="",INDEX(EUconst_DistributionCorrection,1),INDEX(EUconst_DistributionCorrection,MATCH(J120,EUconst_DistributionType,0)))</f>
        <v>1</v>
      </c>
      <c r="S120" s="90">
        <f>IF(OR(K120="",J120=INDEX(EUconst_DistributionType,2),J120=INDEX(EUconst_DistributionType,3)),INDEX(EUconst_ConfidenceLevel,1),INDEX(EUconst_ConfidenceLevel,MATCH(K120,EUconst_UncertaintyType,0)))</f>
        <v>0.682689250166422</v>
      </c>
      <c r="T120" s="91">
        <f>IF(N120="",2,INDEX(EUconst_CorrelationFactor,MATCH(N120,EUconst_CorrelationType,0)))</f>
        <v>2</v>
      </c>
      <c r="U120" s="92" t="b">
        <f>OR(J120=INDEX(EUconst_DistributionType,2),J120=INDEX(EUconst_DistributionType,3))</f>
        <v>0</v>
      </c>
      <c r="V120" s="186">
        <f>IF(L120=INDEX(EUconst_InService,1),1,IF(M120="",2,M120))</f>
        <v>2</v>
      </c>
      <c r="W120" s="94">
        <f>IF(F120="","",ABS(G120)^T120*(ABS(F120)*I120/R120/TINV(1-S120,10^6))^2)</f>
      </c>
      <c r="X120" s="94" t="b">
        <f>OR(INDEX(EUconst_DistributionType,2)=J120,INDEX(EUconst_DistributionType,3)=J120)</f>
        <v>0</v>
      </c>
      <c r="Y120" s="94" t="b">
        <f>L120=INDEX(EUconst_InService,1)</f>
        <v>0</v>
      </c>
      <c r="Z120" s="73"/>
    </row>
    <row r="121" spans="1:26" s="74" customFormat="1" ht="12.75" customHeight="1">
      <c r="A121" s="49"/>
      <c r="B121" s="50"/>
      <c r="C121" s="76"/>
      <c r="D121" s="87" t="s">
        <v>174</v>
      </c>
      <c r="E121" s="178"/>
      <c r="F121" s="5"/>
      <c r="G121" s="5"/>
      <c r="H121" s="96">
        <f>IF(COUNT(F121:G121)&gt;0,F121*G121,"")</f>
      </c>
      <c r="I121" s="6"/>
      <c r="J121" s="7"/>
      <c r="K121" s="7"/>
      <c r="L121" s="6"/>
      <c r="M121" s="184"/>
      <c r="N121" s="6"/>
      <c r="O121" s="52"/>
      <c r="P121" s="49"/>
      <c r="Q121" s="49"/>
      <c r="R121" s="89">
        <f>IF(J121="",INDEX(EUconst_DistributionCorrection,1),INDEX(EUconst_DistributionCorrection,MATCH(J121,EUconst_DistributionType,0)))</f>
        <v>1</v>
      </c>
      <c r="S121" s="90">
        <f>IF(OR(K121="",J121=INDEX(EUconst_DistributionType,2),J121=INDEX(EUconst_DistributionType,3)),INDEX(EUconst_ConfidenceLevel,1),INDEX(EUconst_ConfidenceLevel,MATCH(K121,EUconst_UncertaintyType,0)))</f>
        <v>0.682689250166422</v>
      </c>
      <c r="T121" s="91">
        <f>IF(N121="",2,INDEX(EUconst_CorrelationFactor,MATCH(N121,EUconst_CorrelationType,0)))</f>
        <v>2</v>
      </c>
      <c r="U121" s="92" t="b">
        <f>OR(J121=INDEX(EUconst_DistributionType,2),J121=INDEX(EUconst_DistributionType,3))</f>
        <v>0</v>
      </c>
      <c r="V121" s="186">
        <f>IF(L121=INDEX(EUconst_InService,1),1,IF(M121="",2,M121))</f>
        <v>2</v>
      </c>
      <c r="W121" s="94">
        <f>IF(F121="","",ABS(G121)^T121*(ABS(F121)*I121/R121/TINV(1-S121,10^6))^2)</f>
      </c>
      <c r="X121" s="94" t="b">
        <f>OR(INDEX(EUconst_DistributionType,2)=J121,INDEX(EUconst_DistributionType,3)=J121)</f>
        <v>0</v>
      </c>
      <c r="Y121" s="94" t="b">
        <f>L121=INDEX(EUconst_InService,1)</f>
        <v>0</v>
      </c>
      <c r="Z121" s="73"/>
    </row>
    <row r="122" spans="1:26" s="74" customFormat="1" ht="12.75" customHeight="1">
      <c r="A122" s="49"/>
      <c r="B122" s="50"/>
      <c r="C122" s="76"/>
      <c r="D122" s="87" t="s">
        <v>171</v>
      </c>
      <c r="E122" s="178"/>
      <c r="F122" s="5"/>
      <c r="G122" s="5"/>
      <c r="H122" s="96">
        <f>IF(COUNT(F122:G122)&gt;0,F122*G122,"")</f>
      </c>
      <c r="I122" s="6"/>
      <c r="J122" s="7"/>
      <c r="K122" s="7"/>
      <c r="L122" s="6"/>
      <c r="M122" s="184"/>
      <c r="N122" s="6"/>
      <c r="O122" s="52"/>
      <c r="P122" s="49"/>
      <c r="Q122" s="49"/>
      <c r="R122" s="89">
        <f>IF(J122="",INDEX(EUconst_DistributionCorrection,1),INDEX(EUconst_DistributionCorrection,MATCH(J122,EUconst_DistributionType,0)))</f>
        <v>1</v>
      </c>
      <c r="S122" s="90">
        <f>IF(OR(K122="",J122=INDEX(EUconst_DistributionType,2),J122=INDEX(EUconst_DistributionType,3)),INDEX(EUconst_ConfidenceLevel,1),INDEX(EUconst_ConfidenceLevel,MATCH(K122,EUconst_UncertaintyType,0)))</f>
        <v>0.682689250166422</v>
      </c>
      <c r="T122" s="91">
        <f>IF(N122="",2,INDEX(EUconst_CorrelationFactor,MATCH(N122,EUconst_CorrelationType,0)))</f>
        <v>2</v>
      </c>
      <c r="U122" s="92" t="b">
        <f>OR(J122=INDEX(EUconst_DistributionType,2),J122=INDEX(EUconst_DistributionType,3))</f>
        <v>0</v>
      </c>
      <c r="V122" s="186">
        <f>IF(L122=INDEX(EUconst_InService,1),1,IF(M122="",2,M122))</f>
        <v>2</v>
      </c>
      <c r="W122" s="94">
        <f>IF(F122="","",ABS(G122)^T122*(ABS(F122)*I122/R122/TINV(1-S122,10^6))^2)</f>
      </c>
      <c r="X122" s="94" t="b">
        <f>OR(INDEX(EUconst_DistributionType,2)=J122,INDEX(EUconst_DistributionType,3)=J122)</f>
        <v>0</v>
      </c>
      <c r="Y122" s="94" t="b">
        <f>L122=INDEX(EUconst_InService,1)</f>
        <v>0</v>
      </c>
      <c r="Z122" s="73"/>
    </row>
    <row r="123" spans="1:26" s="74" customFormat="1" ht="12.75" customHeight="1">
      <c r="A123" s="49"/>
      <c r="B123" s="50"/>
      <c r="C123" s="76"/>
      <c r="D123" s="87" t="s">
        <v>175</v>
      </c>
      <c r="E123" s="178"/>
      <c r="F123" s="5"/>
      <c r="G123" s="5"/>
      <c r="H123" s="96">
        <f>IF(COUNT(F123:G123)&gt;0,F123*G123,"")</f>
      </c>
      <c r="I123" s="6"/>
      <c r="J123" s="7"/>
      <c r="K123" s="7"/>
      <c r="L123" s="6"/>
      <c r="M123" s="184"/>
      <c r="N123" s="6"/>
      <c r="O123" s="52"/>
      <c r="P123" s="49"/>
      <c r="Q123" s="49"/>
      <c r="R123" s="89">
        <f>IF(J123="",INDEX(EUconst_DistributionCorrection,1),INDEX(EUconst_DistributionCorrection,MATCH(J123,EUconst_DistributionType,0)))</f>
        <v>1</v>
      </c>
      <c r="S123" s="90">
        <f>IF(OR(K123="",J123=INDEX(EUconst_DistributionType,2),J123=INDEX(EUconst_DistributionType,3)),INDEX(EUconst_ConfidenceLevel,1),INDEX(EUconst_ConfidenceLevel,MATCH(K123,EUconst_UncertaintyType,0)))</f>
        <v>0.682689250166422</v>
      </c>
      <c r="T123" s="91">
        <f>IF(N123="",2,INDEX(EUconst_CorrelationFactor,MATCH(N123,EUconst_CorrelationType,0)))</f>
        <v>2</v>
      </c>
      <c r="U123" s="92" t="b">
        <f>OR(J123=INDEX(EUconst_DistributionType,2),J123=INDEX(EUconst_DistributionType,3))</f>
        <v>0</v>
      </c>
      <c r="V123" s="186">
        <f>IF(L123=INDEX(EUconst_InService,1),1,IF(M123="",2,M123))</f>
        <v>2</v>
      </c>
      <c r="W123" s="94">
        <f>IF(F123="","",ABS(G123)^T123*(ABS(F123)*I123/R123/TINV(1-S123,10^6))^2)</f>
      </c>
      <c r="X123" s="94" t="b">
        <f>OR(INDEX(EUconst_DistributionType,2)=J123,INDEX(EUconst_DistributionType,3)=J123)</f>
        <v>0</v>
      </c>
      <c r="Y123" s="94" t="b">
        <f>L123=INDEX(EUconst_InService,1)</f>
        <v>0</v>
      </c>
      <c r="Z123" s="73"/>
    </row>
    <row r="124" spans="1:26" s="74" customFormat="1" ht="12.75" customHeight="1">
      <c r="A124" s="49"/>
      <c r="B124" s="50"/>
      <c r="C124" s="76"/>
      <c r="D124" s="87" t="s">
        <v>176</v>
      </c>
      <c r="E124" s="179"/>
      <c r="F124" s="8"/>
      <c r="G124" s="8"/>
      <c r="H124" s="97">
        <f>IF(COUNT(F124:G124)&gt;0,F124*G124,"")</f>
      </c>
      <c r="I124" s="9"/>
      <c r="J124" s="10"/>
      <c r="K124" s="10"/>
      <c r="L124" s="9"/>
      <c r="M124" s="185"/>
      <c r="N124" s="9"/>
      <c r="O124" s="52"/>
      <c r="P124" s="49"/>
      <c r="Q124" s="49"/>
      <c r="R124" s="89">
        <f>IF(J124="",INDEX(EUconst_DistributionCorrection,1),INDEX(EUconst_DistributionCorrection,MATCH(J124,EUconst_DistributionType,0)))</f>
        <v>1</v>
      </c>
      <c r="S124" s="90">
        <f>IF(OR(K124="",J124=INDEX(EUconst_DistributionType,2),J124=INDEX(EUconst_DistributionType,3)),INDEX(EUconst_ConfidenceLevel,1),INDEX(EUconst_ConfidenceLevel,MATCH(K124,EUconst_UncertaintyType,0)))</f>
        <v>0.682689250166422</v>
      </c>
      <c r="T124" s="91">
        <f>IF(N124="",2,INDEX(EUconst_CorrelationFactor,MATCH(N124,EUconst_CorrelationType,0)))</f>
        <v>2</v>
      </c>
      <c r="U124" s="92" t="b">
        <f>OR(J124=INDEX(EUconst_DistributionType,2),J124=INDEX(EUconst_DistributionType,3))</f>
        <v>0</v>
      </c>
      <c r="V124" s="186">
        <f>IF(L124=INDEX(EUconst_InService,1),1,IF(M124="",2,M124))</f>
        <v>2</v>
      </c>
      <c r="W124" s="94">
        <f>IF(F124="","",ABS(G124)^T124*(ABS(F124)*I124/R124/TINV(1-S124,10^6))^2)</f>
      </c>
      <c r="X124" s="94" t="b">
        <f>OR(INDEX(EUconst_DistributionType,2)=J124,INDEX(EUconst_DistributionType,3)=J124)</f>
        <v>0</v>
      </c>
      <c r="Y124" s="94" t="b">
        <f>L124=INDEX(EUconst_InService,1)</f>
        <v>0</v>
      </c>
      <c r="Z124" s="73"/>
    </row>
    <row r="125" spans="1:26" s="74" customFormat="1" ht="4.5" customHeight="1">
      <c r="A125" s="49"/>
      <c r="B125" s="50"/>
      <c r="C125" s="76"/>
      <c r="D125" s="16"/>
      <c r="E125" s="77"/>
      <c r="F125" s="77"/>
      <c r="G125" s="77"/>
      <c r="H125" s="77"/>
      <c r="K125" s="77"/>
      <c r="L125" s="77"/>
      <c r="M125" s="77"/>
      <c r="O125" s="52"/>
      <c r="P125" s="49"/>
      <c r="Q125" s="49"/>
      <c r="R125" s="93"/>
      <c r="S125" s="93"/>
      <c r="T125" s="93"/>
      <c r="U125" s="49"/>
      <c r="V125" s="93"/>
      <c r="W125" s="93"/>
      <c r="X125" s="93"/>
      <c r="Y125" s="93"/>
      <c r="Z125" s="73"/>
    </row>
    <row r="126" spans="1:26" s="74" customFormat="1" ht="12.75" customHeight="1">
      <c r="A126" s="49"/>
      <c r="B126" s="50"/>
      <c r="C126" s="76"/>
      <c r="D126" s="84" t="s">
        <v>178</v>
      </c>
      <c r="E126" s="318" t="str">
        <f>Translations!$B$101</f>
        <v>Lagringskapacitet för bränsle-/materialmängd vid anläggningen</v>
      </c>
      <c r="F126" s="318"/>
      <c r="G126" s="318"/>
      <c r="H126" s="318"/>
      <c r="I126" s="318"/>
      <c r="J126" s="318"/>
      <c r="K126" s="318"/>
      <c r="L126" s="318"/>
      <c r="M126" s="318"/>
      <c r="N126" s="318"/>
      <c r="O126" s="52"/>
      <c r="P126" s="49"/>
      <c r="Q126" s="49"/>
      <c r="R126" s="49"/>
      <c r="S126" s="49"/>
      <c r="T126" s="49"/>
      <c r="U126" s="49"/>
      <c r="V126" s="49"/>
      <c r="W126" s="49"/>
      <c r="X126" s="49"/>
      <c r="Y126" s="49"/>
      <c r="Z126" s="73"/>
    </row>
    <row r="127" spans="1:26" s="74" customFormat="1" ht="38.25" customHeight="1">
      <c r="A127" s="49"/>
      <c r="B127" s="50"/>
      <c r="C127" s="76"/>
      <c r="D127" s="84"/>
      <c r="E127" s="313" t="str">
        <f>Translations!$B$102</f>
        <v>För att bestämma den övergripande osäkerheten antas att osäkerheten för avläsningarna på lagernivå alltid står i relation till lagringskapaciteten, inte till verkliga siffror. Detta gäller i typiska fall för siffror på en lagerbehållares nivå (t.ex. brännolja). Om verksamhetsutövaren emellertid kan visa att den relativa osäkerheten förändras med lagernivån, är det möjligt att i denna punkt i stället för kapaciteten ange lagringsnivån som den relativa osäkerheten förknippas med.</v>
      </c>
      <c r="F127" s="313"/>
      <c r="G127" s="313"/>
      <c r="H127" s="313"/>
      <c r="I127" s="313"/>
      <c r="J127" s="313"/>
      <c r="K127" s="313"/>
      <c r="L127" s="313"/>
      <c r="M127" s="313"/>
      <c r="N127" s="313"/>
      <c r="O127" s="98"/>
      <c r="P127" s="49"/>
      <c r="Q127" s="49"/>
      <c r="R127" s="49"/>
      <c r="S127" s="49"/>
      <c r="T127" s="49"/>
      <c r="U127" s="49"/>
      <c r="V127" s="49"/>
      <c r="W127" s="49"/>
      <c r="X127" s="49"/>
      <c r="Y127" s="49"/>
      <c r="Z127" s="73"/>
    </row>
    <row r="128" spans="1:26" s="74" customFormat="1" ht="49.5" customHeight="1">
      <c r="A128" s="49"/>
      <c r="B128" s="50"/>
      <c r="C128" s="76"/>
      <c r="D128" s="16"/>
      <c r="E128" s="180" t="str">
        <f>Translations!$B$94</f>
        <v>Namn eller kort beskrivning</v>
      </c>
      <c r="F128" s="85" t="str">
        <f>Translations!$B$103</f>
        <v>Lagerkapacitet [t.ex. t eller m³] </v>
      </c>
      <c r="G128" s="99"/>
      <c r="H128" s="85" t="str">
        <f>Translations!$B$103</f>
        <v>Lagerkapacitet [t.ex. t eller m³] </v>
      </c>
      <c r="I128" s="85" t="str">
        <f>Translations!$B$67</f>
        <v>Osäkerhet för enskild mätningstillfälle</v>
      </c>
      <c r="J128" s="85" t="str">
        <f>Translations!$B$72</f>
        <v>Fördelningstyp</v>
      </c>
      <c r="K128" s="85" t="str">
        <f>Translations!$B$78</f>
        <v>Standardosäkerhet eller utvidgad osäkerhet?</v>
      </c>
      <c r="L128" s="85" t="str">
        <f>Translations!$B$81</f>
        <v>Är osäkerhetsvärdet "i drift"?</v>
      </c>
      <c r="M128" s="85" t="str">
        <f>Translations!$B$84</f>
        <v>Justeringsfaktor </v>
      </c>
      <c r="N128" s="85" t="str">
        <f>Translations!$B$88</f>
        <v>Korrelerande eller icke-korrelerande?</v>
      </c>
      <c r="O128" s="98"/>
      <c r="P128" s="49"/>
      <c r="Q128" s="49"/>
      <c r="R128" s="86" t="s">
        <v>166</v>
      </c>
      <c r="S128" s="86" t="s">
        <v>164</v>
      </c>
      <c r="T128" s="86" t="s">
        <v>165</v>
      </c>
      <c r="U128" s="86" t="s">
        <v>169</v>
      </c>
      <c r="V128" s="86" t="s">
        <v>190</v>
      </c>
      <c r="W128" s="86" t="s">
        <v>167</v>
      </c>
      <c r="X128" s="86" t="s">
        <v>168</v>
      </c>
      <c r="Y128" s="86" t="s">
        <v>191</v>
      </c>
      <c r="Z128" s="73"/>
    </row>
    <row r="129" spans="1:26" s="74" customFormat="1" ht="12.75" customHeight="1">
      <c r="A129" s="49"/>
      <c r="B129" s="50"/>
      <c r="C129" s="76"/>
      <c r="D129" s="16"/>
      <c r="E129" s="181"/>
      <c r="F129" s="11"/>
      <c r="G129" s="99"/>
      <c r="H129" s="100">
        <f>IF(ISNUMBER(F129),F129,"")</f>
      </c>
      <c r="I129" s="12"/>
      <c r="J129" s="13"/>
      <c r="K129" s="13"/>
      <c r="L129" s="12"/>
      <c r="M129" s="187"/>
      <c r="N129" s="12"/>
      <c r="O129" s="98"/>
      <c r="P129" s="49"/>
      <c r="Q129" s="49"/>
      <c r="R129" s="89">
        <f>IF(J129="",INDEX(EUconst_DistributionCorrection,1),INDEX(EUconst_DistributionCorrection,MATCH(J129,EUconst_DistributionType,0)))</f>
        <v>1</v>
      </c>
      <c r="S129" s="90">
        <f>IF(OR(K129="",J129=INDEX(EUconst_DistributionType,2),J129=INDEX(EUconst_DistributionType,3)),INDEX(EUconst_ConfidenceLevel,1),INDEX(EUconst_ConfidenceLevel,MATCH(K129,EUconst_UncertaintyType,0)))</f>
        <v>0.682689250166422</v>
      </c>
      <c r="T129" s="91">
        <f>IF(N129="",2,INDEX(EUconst_CorrelationFactor,MATCH(N129,EUconst_CorrelationType,0)))</f>
        <v>2</v>
      </c>
      <c r="U129" s="92" t="b">
        <f>OR(J129=INDEX(EUconst_DistributionType,2),J129=INDEX(EUconst_DistributionType,3))</f>
        <v>0</v>
      </c>
      <c r="V129" s="186">
        <f>IF(L129=INDEX(EUconst_InService,1),1,IF(M129="",2,M129))</f>
        <v>2</v>
      </c>
      <c r="W129" s="94">
        <f>IF(H129="","",2^(T129)*(ABS(H129)*I129/R129/TINV(1-S129,10^6))^2)</f>
      </c>
      <c r="X129" s="94" t="b">
        <f>OR(INDEX(EUconst_DistributionType,2)=J129,INDEX(EUconst_DistributionType,3)=J129)</f>
        <v>0</v>
      </c>
      <c r="Y129" s="94" t="b">
        <f>L129=INDEX(EUconst_InService,1)</f>
        <v>0</v>
      </c>
      <c r="Z129" s="73"/>
    </row>
    <row r="130" spans="1:26" s="74" customFormat="1" ht="4.5" customHeight="1">
      <c r="A130" s="49"/>
      <c r="B130" s="50"/>
      <c r="C130" s="76"/>
      <c r="D130" s="16"/>
      <c r="E130" s="16"/>
      <c r="F130" s="16"/>
      <c r="G130" s="16"/>
      <c r="H130" s="16"/>
      <c r="I130" s="16"/>
      <c r="J130" s="16"/>
      <c r="K130" s="16"/>
      <c r="L130" s="16"/>
      <c r="M130" s="16"/>
      <c r="N130" s="16"/>
      <c r="O130" s="98"/>
      <c r="P130" s="49"/>
      <c r="Q130" s="49"/>
      <c r="R130" s="101"/>
      <c r="S130" s="102"/>
      <c r="T130" s="103"/>
      <c r="U130" s="104"/>
      <c r="V130" s="93"/>
      <c r="W130" s="105"/>
      <c r="X130" s="105"/>
      <c r="Y130" s="95"/>
      <c r="Z130" s="73"/>
    </row>
    <row r="131" spans="1:26" s="74" customFormat="1" ht="12.75" customHeight="1">
      <c r="A131" s="49"/>
      <c r="B131" s="50"/>
      <c r="C131" s="76"/>
      <c r="D131" s="84" t="s">
        <v>179</v>
      </c>
      <c r="E131" s="318" t="str">
        <f>Translations!$B$104</f>
        <v>Lagernivå i årets början och slut</v>
      </c>
      <c r="F131" s="318"/>
      <c r="G131" s="318"/>
      <c r="H131" s="318"/>
      <c r="I131" s="318"/>
      <c r="J131" s="318"/>
      <c r="K131" s="318"/>
      <c r="L131" s="318"/>
      <c r="M131" s="318"/>
      <c r="N131" s="318"/>
      <c r="O131" s="98"/>
      <c r="P131" s="49"/>
      <c r="Q131" s="49"/>
      <c r="R131" s="49"/>
      <c r="S131" s="49"/>
      <c r="T131" s="49"/>
      <c r="U131" s="49"/>
      <c r="V131" s="49"/>
      <c r="W131" s="49"/>
      <c r="X131" s="49"/>
      <c r="Y131" s="49"/>
      <c r="Z131" s="73"/>
    </row>
    <row r="132" spans="1:26" s="74" customFormat="1" ht="25.5" customHeight="1">
      <c r="A132" s="49"/>
      <c r="B132" s="50"/>
      <c r="C132" s="76"/>
      <c r="D132" s="84"/>
      <c r="E132" s="313" t="str">
        <f>Translations!$B$105</f>
        <v>Detta fält är inte obligatoriskt för bestämning av den årliga genomsnittliga osäkerheten. Den verkliga uppnådda osäkerheten kan dock bestämmas genom att fylla i punkterna a och b ovan, tillsammans med uppgifterna nedan om lagret i årets början och slut.</v>
      </c>
      <c r="F132" s="313"/>
      <c r="G132" s="313"/>
      <c r="H132" s="313"/>
      <c r="I132" s="313"/>
      <c r="J132" s="313"/>
      <c r="K132" s="313"/>
      <c r="L132" s="313"/>
      <c r="M132" s="313"/>
      <c r="N132" s="313"/>
      <c r="O132" s="98"/>
      <c r="P132" s="49"/>
      <c r="Q132" s="49"/>
      <c r="R132" s="49"/>
      <c r="S132" s="49"/>
      <c r="T132" s="49"/>
      <c r="U132" s="49"/>
      <c r="V132" s="49"/>
      <c r="W132" s="49"/>
      <c r="X132" s="49"/>
      <c r="Y132" s="49"/>
      <c r="Z132" s="73"/>
    </row>
    <row r="133" spans="1:26" s="74" customFormat="1" ht="49.5" customHeight="1">
      <c r="A133" s="49"/>
      <c r="B133" s="50"/>
      <c r="C133" s="76"/>
      <c r="D133" s="16"/>
      <c r="E133" s="180" t="str">
        <f>Translations!$B$94</f>
        <v>Namn eller kort beskrivning</v>
      </c>
      <c r="F133" s="85" t="str">
        <f>Translations!$B$106</f>
        <v>Lagermängd [t.ex. t eller m³] </v>
      </c>
      <c r="G133" s="99"/>
      <c r="H133" s="85" t="str">
        <f>Translations!$B$106</f>
        <v>Lagermängd [t.ex. t eller m³] </v>
      </c>
      <c r="K133" s="77"/>
      <c r="L133" s="77"/>
      <c r="M133" s="77"/>
      <c r="N133" s="77"/>
      <c r="O133" s="98"/>
      <c r="P133" s="49"/>
      <c r="Q133" s="49"/>
      <c r="R133" s="49"/>
      <c r="S133" s="49"/>
      <c r="T133" s="49"/>
      <c r="U133" s="49"/>
      <c r="V133" s="49"/>
      <c r="W133" s="49"/>
      <c r="X133" s="49"/>
      <c r="Y133" s="49"/>
      <c r="Z133" s="73"/>
    </row>
    <row r="134" spans="1:26" s="74" customFormat="1" ht="12.75" customHeight="1">
      <c r="A134" s="49"/>
      <c r="B134" s="50"/>
      <c r="C134" s="76"/>
      <c r="D134" s="16"/>
      <c r="E134" s="182" t="str">
        <f>Translations!$B$107</f>
        <v>I början av året</v>
      </c>
      <c r="F134" s="11"/>
      <c r="G134" s="99"/>
      <c r="H134" s="100">
        <f>IF(ISNUMBER(F134),F134,"")</f>
      </c>
      <c r="K134" s="77"/>
      <c r="L134" s="77"/>
      <c r="M134" s="77"/>
      <c r="N134" s="77"/>
      <c r="O134" s="98"/>
      <c r="P134" s="49"/>
      <c r="Q134" s="49"/>
      <c r="R134" s="49"/>
      <c r="S134" s="49"/>
      <c r="T134" s="49"/>
      <c r="U134" s="49"/>
      <c r="V134" s="49"/>
      <c r="W134" s="49"/>
      <c r="X134" s="49"/>
      <c r="Y134" s="49"/>
      <c r="Z134" s="73"/>
    </row>
    <row r="135" spans="1:26" s="74" customFormat="1" ht="12.75" customHeight="1">
      <c r="A135" s="49"/>
      <c r="B135" s="50"/>
      <c r="C135" s="76"/>
      <c r="D135" s="16"/>
      <c r="E135" s="182" t="str">
        <f>Translations!$B$108</f>
        <v>I slutet av året</v>
      </c>
      <c r="F135" s="11"/>
      <c r="G135" s="99"/>
      <c r="H135" s="100">
        <f>IF(ISNUMBER(F135),F135,"")</f>
      </c>
      <c r="K135" s="77"/>
      <c r="L135" s="77"/>
      <c r="M135" s="77"/>
      <c r="N135" s="77"/>
      <c r="O135" s="98"/>
      <c r="P135" s="49"/>
      <c r="Q135" s="49"/>
      <c r="R135" s="49"/>
      <c r="S135" s="49"/>
      <c r="T135" s="49"/>
      <c r="U135" s="49"/>
      <c r="V135" s="49"/>
      <c r="W135" s="49"/>
      <c r="X135" s="49"/>
      <c r="Y135" s="49"/>
      <c r="Z135" s="73"/>
    </row>
    <row r="136" spans="1:26" s="74" customFormat="1" ht="4.5" customHeight="1">
      <c r="A136" s="49"/>
      <c r="B136" s="50"/>
      <c r="C136" s="76"/>
      <c r="D136" s="16"/>
      <c r="E136" s="77"/>
      <c r="F136" s="77"/>
      <c r="G136" s="77"/>
      <c r="H136" s="77"/>
      <c r="J136" s="77"/>
      <c r="K136" s="77"/>
      <c r="L136" s="77"/>
      <c r="M136" s="77"/>
      <c r="N136" s="77"/>
      <c r="O136" s="98"/>
      <c r="P136" s="49"/>
      <c r="Q136" s="49"/>
      <c r="R136" s="49"/>
      <c r="S136" s="49"/>
      <c r="T136" s="49"/>
      <c r="U136" s="49"/>
      <c r="V136" s="49"/>
      <c r="W136" s="49"/>
      <c r="X136" s="49"/>
      <c r="Y136" s="49"/>
      <c r="Z136" s="73"/>
    </row>
    <row r="137" spans="1:26" s="74" customFormat="1" ht="12.75" customHeight="1">
      <c r="A137" s="49"/>
      <c r="B137" s="50"/>
      <c r="C137" s="76"/>
      <c r="D137" s="84" t="s">
        <v>180</v>
      </c>
      <c r="E137" s="106" t="str">
        <f>Translations!$B$109</f>
        <v>Genomsnittlig årlig förbrukning [t.ex. t eller nm³] </v>
      </c>
      <c r="F137" s="106"/>
      <c r="G137" s="106"/>
      <c r="H137" s="107"/>
      <c r="I137" s="108"/>
      <c r="J137" s="109">
        <f>IF(COUNT(H112:H116,H120:H124,H134:H135)&gt;0,SUM(H112:H116,H134)-SUM(H120:H124,H135),"")</f>
      </c>
      <c r="K137" s="310" t="str">
        <f>Translations!$B$110</f>
        <v>Lagerkapacitet (andel av den årliga mängduppgiften):</v>
      </c>
      <c r="L137" s="311"/>
      <c r="M137" s="312"/>
      <c r="N137" s="110">
        <f>IF(ISNUMBER(J137),IF(J137&gt;0,SUM(H129)/J137,""),"")</f>
      </c>
      <c r="O137" s="98"/>
      <c r="P137" s="49"/>
      <c r="Q137" s="49"/>
      <c r="R137" s="49"/>
      <c r="S137" s="49"/>
      <c r="T137" s="49"/>
      <c r="U137" s="49"/>
      <c r="V137" s="49"/>
      <c r="W137" s="49"/>
      <c r="X137" s="49"/>
      <c r="Y137" s="49"/>
      <c r="Z137" s="73"/>
    </row>
    <row r="138" spans="1:26" s="74" customFormat="1" ht="25.5" customHeight="1">
      <c r="A138" s="49"/>
      <c r="B138" s="50"/>
      <c r="C138" s="76"/>
      <c r="D138" s="16"/>
      <c r="E138" s="313" t="str">
        <f>Translations!$B$111</f>
        <v>Den årliga förbrukningen har beräknats genom att subtrahera den mängd som förflyttats från anläggningen (punkt b) från den mängd som levererats till/förbrukats vid anläggningen (punkt a) och ta hänsyn till lagerförändringarna (punkt d).</v>
      </c>
      <c r="F138" s="313"/>
      <c r="G138" s="313"/>
      <c r="H138" s="313"/>
      <c r="I138" s="313"/>
      <c r="J138" s="313"/>
      <c r="K138" s="77"/>
      <c r="L138" s="77"/>
      <c r="M138" s="77"/>
      <c r="N138" s="188">
        <f>IF(N137="","",IF(N137&gt;=5%,"&gt;=5%","&lt;5%"))</f>
      </c>
      <c r="O138" s="98"/>
      <c r="P138" s="49"/>
      <c r="Q138" s="49"/>
      <c r="R138" s="49"/>
      <c r="S138" s="49"/>
      <c r="T138" s="49"/>
      <c r="U138" s="49"/>
      <c r="V138" s="49"/>
      <c r="W138" s="49"/>
      <c r="X138" s="49"/>
      <c r="Y138" s="49"/>
      <c r="Z138" s="73"/>
    </row>
    <row r="139" spans="1:26" s="74" customFormat="1" ht="4.5" customHeight="1">
      <c r="A139" s="49"/>
      <c r="B139" s="50"/>
      <c r="C139" s="76"/>
      <c r="D139" s="16"/>
      <c r="E139" s="111"/>
      <c r="F139" s="111"/>
      <c r="G139" s="111"/>
      <c r="J139" s="112"/>
      <c r="K139" s="77"/>
      <c r="L139" s="77"/>
      <c r="M139" s="77"/>
      <c r="N139" s="77"/>
      <c r="O139" s="52"/>
      <c r="P139" s="49"/>
      <c r="Q139" s="49"/>
      <c r="R139" s="49"/>
      <c r="S139" s="49"/>
      <c r="T139" s="49"/>
      <c r="U139" s="49"/>
      <c r="V139" s="49"/>
      <c r="W139" s="49"/>
      <c r="X139" s="49"/>
      <c r="Y139" s="49"/>
      <c r="Z139" s="73"/>
    </row>
    <row r="140" spans="1:26" s="74" customFormat="1" ht="12.75" customHeight="1">
      <c r="A140" s="49"/>
      <c r="B140" s="50"/>
      <c r="C140" s="76"/>
      <c r="D140" s="84" t="s">
        <v>183</v>
      </c>
      <c r="E140" s="314" t="str">
        <f>Translations!$B$112</f>
        <v>Övergripande osäkerhet (k=1, 1σ, 68%)</v>
      </c>
      <c r="F140" s="314"/>
      <c r="G140" s="314"/>
      <c r="H140" s="107"/>
      <c r="I140" s="107"/>
      <c r="J140" s="113">
        <f>IF(OR(J137="",J137=0),"",SQRT(SUM(W112:W116,W120:W124,W129))/J137)</f>
      </c>
      <c r="L140" s="77"/>
      <c r="M140" s="114"/>
      <c r="N140" s="77"/>
      <c r="O140" s="52"/>
      <c r="P140" s="49"/>
      <c r="Q140" s="49"/>
      <c r="R140" s="49"/>
      <c r="S140" s="49"/>
      <c r="T140" s="49"/>
      <c r="U140" s="49"/>
      <c r="V140" s="49"/>
      <c r="W140" s="49"/>
      <c r="X140" s="49"/>
      <c r="Y140" s="49"/>
      <c r="Z140" s="73"/>
    </row>
    <row r="141" spans="1:26" s="74" customFormat="1" ht="12.75" customHeight="1">
      <c r="A141" s="49"/>
      <c r="B141" s="50"/>
      <c r="C141" s="76"/>
      <c r="D141" s="84" t="s">
        <v>188</v>
      </c>
      <c r="E141" s="315" t="str">
        <f>Translations!$B$113</f>
        <v>Övergripande osäkerhet (k=2, 2σ, 95%)</v>
      </c>
      <c r="F141" s="315"/>
      <c r="G141" s="315"/>
      <c r="H141" s="115"/>
      <c r="I141" s="115"/>
      <c r="J141" s="116">
        <f>IF(J140="","",J140*2)</f>
      </c>
      <c r="L141" s="117"/>
      <c r="M141" s="77"/>
      <c r="N141" s="77"/>
      <c r="O141" s="52"/>
      <c r="P141" s="49"/>
      <c r="Q141" s="49"/>
      <c r="R141" s="49"/>
      <c r="S141" s="49"/>
      <c r="T141" s="49"/>
      <c r="U141" s="49"/>
      <c r="V141" s="49"/>
      <c r="W141" s="118"/>
      <c r="X141" s="118"/>
      <c r="Y141" s="118"/>
      <c r="Z141" s="73"/>
    </row>
    <row r="142" spans="1:26" s="74" customFormat="1" ht="33" customHeight="1">
      <c r="A142" s="49"/>
      <c r="B142" s="50"/>
      <c r="C142" s="76"/>
      <c r="D142" s="16"/>
      <c r="E142" s="316" t="str">
        <f>Translations!$B$114</f>
        <v>Detta är osäkerheten av bestämmandet av den mängduppgift om bränsle-/materialmängden som används på anläggningen på årsnivå. Detta osäkerhetsvärde jämförs med den största tillåtna osäkerheten som motsvarar bestämningsnivån. Till exempel den största tillåtna osäkerheten som motsvarar nivå 4 för mängduppgiften för bränslen i standardberäkningsmetoden är +/- 1,5 % under kalenderåret.</v>
      </c>
      <c r="F142" s="316"/>
      <c r="G142" s="316"/>
      <c r="H142" s="316"/>
      <c r="I142" s="316"/>
      <c r="J142" s="316"/>
      <c r="K142" s="316"/>
      <c r="L142" s="77"/>
      <c r="M142" s="77"/>
      <c r="N142" s="77"/>
      <c r="O142" s="52"/>
      <c r="P142" s="49"/>
      <c r="Q142" s="49"/>
      <c r="R142" s="49"/>
      <c r="S142" s="49"/>
      <c r="T142" s="49"/>
      <c r="U142" s="49"/>
      <c r="V142" s="49"/>
      <c r="W142" s="49"/>
      <c r="X142" s="49"/>
      <c r="Y142" s="49"/>
      <c r="Z142" s="73"/>
    </row>
    <row r="143" spans="1:31" ht="12.75" customHeight="1" thickBot="1">
      <c r="A143" s="62"/>
      <c r="B143" s="50"/>
      <c r="C143" s="63"/>
      <c r="D143" s="64"/>
      <c r="E143" s="65"/>
      <c r="F143" s="66"/>
      <c r="G143" s="67"/>
      <c r="H143" s="67"/>
      <c r="I143" s="67"/>
      <c r="J143" s="67"/>
      <c r="K143" s="67"/>
      <c r="L143" s="67"/>
      <c r="M143" s="67"/>
      <c r="N143" s="67"/>
      <c r="O143" s="68"/>
      <c r="P143" s="69"/>
      <c r="Q143" s="69"/>
      <c r="R143" s="69"/>
      <c r="S143" s="69"/>
      <c r="T143" s="69"/>
      <c r="U143" s="69"/>
      <c r="V143" s="69"/>
      <c r="W143" s="70"/>
      <c r="X143" s="70"/>
      <c r="Y143" s="70"/>
      <c r="Z143" s="71"/>
      <c r="AA143" s="72"/>
      <c r="AB143" s="72"/>
      <c r="AC143" s="72"/>
      <c r="AD143" s="72"/>
      <c r="AE143" s="72"/>
    </row>
    <row r="144" spans="1:26" s="74" customFormat="1" ht="12.75" customHeight="1" thickBot="1">
      <c r="A144" s="49"/>
      <c r="B144" s="50"/>
      <c r="C144" s="16"/>
      <c r="D144" s="16"/>
      <c r="E144" s="16"/>
      <c r="F144" s="16"/>
      <c r="G144" s="16"/>
      <c r="H144" s="16"/>
      <c r="I144" s="16"/>
      <c r="J144" s="16"/>
      <c r="K144" s="16"/>
      <c r="L144" s="16"/>
      <c r="M144" s="16"/>
      <c r="N144" s="16"/>
      <c r="O144" s="52"/>
      <c r="P144" s="49"/>
      <c r="Q144" s="49"/>
      <c r="R144" s="49"/>
      <c r="S144" s="49"/>
      <c r="T144" s="49"/>
      <c r="U144" s="49"/>
      <c r="V144" s="49"/>
      <c r="W144" s="49"/>
      <c r="X144" s="49"/>
      <c r="Y144" s="49"/>
      <c r="Z144" s="73"/>
    </row>
    <row r="145" spans="1:26" s="74" customFormat="1" ht="15.75" customHeight="1" thickBot="1">
      <c r="A145" s="49"/>
      <c r="B145" s="50"/>
      <c r="C145" s="75">
        <f>C79+1</f>
        <v>3</v>
      </c>
      <c r="D145" s="16"/>
      <c r="E145" s="328" t="str">
        <f>Translations!$B$53</f>
        <v>Detta är ett valfritt verktyg för beräkning av osäkerhet i anslutning till mätning på årsnivå.</v>
      </c>
      <c r="F145" s="328"/>
      <c r="G145" s="328"/>
      <c r="H145" s="328"/>
      <c r="I145" s="328"/>
      <c r="J145" s="328"/>
      <c r="K145" s="328"/>
      <c r="L145" s="328"/>
      <c r="M145" s="328"/>
      <c r="N145" s="328"/>
      <c r="O145" s="52"/>
      <c r="P145" s="49"/>
      <c r="Q145" s="49"/>
      <c r="R145" s="49"/>
      <c r="S145" s="49"/>
      <c r="T145" s="49"/>
      <c r="U145" s="49"/>
      <c r="V145" s="49"/>
      <c r="W145" s="49"/>
      <c r="X145" s="49"/>
      <c r="Y145" s="49"/>
      <c r="Z145" s="73"/>
    </row>
    <row r="146" spans="1:26" s="74" customFormat="1" ht="4.5" customHeight="1">
      <c r="A146" s="49"/>
      <c r="B146" s="50"/>
      <c r="C146" s="76"/>
      <c r="D146" s="16"/>
      <c r="E146" s="77"/>
      <c r="F146" s="77"/>
      <c r="G146" s="77"/>
      <c r="H146" s="77"/>
      <c r="I146" s="77"/>
      <c r="J146" s="77"/>
      <c r="K146" s="77"/>
      <c r="L146" s="77"/>
      <c r="M146" s="77"/>
      <c r="N146" s="77"/>
      <c r="O146" s="52"/>
      <c r="P146" s="49"/>
      <c r="Q146" s="49"/>
      <c r="R146" s="49"/>
      <c r="S146" s="49"/>
      <c r="T146" s="49"/>
      <c r="U146" s="49"/>
      <c r="V146" s="49"/>
      <c r="W146" s="49"/>
      <c r="X146" s="49"/>
      <c r="Y146" s="49"/>
      <c r="Z146" s="73"/>
    </row>
    <row r="147" spans="1:26" s="74" customFormat="1" ht="27.75" customHeight="1">
      <c r="A147" s="78"/>
      <c r="B147" s="50"/>
      <c r="C147" s="16"/>
      <c r="D147" s="16"/>
      <c r="E147" s="79" t="str">
        <f>Translations!$B$54</f>
        <v>Mängduppgift (import, förbrukning)</v>
      </c>
      <c r="F147" s="322" t="str">
        <f>Translations!$B$55</f>
        <v>Ange här uppgifterna om varje mätinstrument som används för att mäta mängden bränsle eller material som levererats till anläggningen (t.ex. anläggningen har två undermätningar med vilka de förbrukade totala mängderna eller uppgifterna som erhållits av leverantören av respektive bränsle eller material kan anmälas).</v>
      </c>
      <c r="G147" s="322"/>
      <c r="H147" s="322"/>
      <c r="I147" s="322"/>
      <c r="J147" s="322"/>
      <c r="K147" s="322"/>
      <c r="L147" s="322"/>
      <c r="M147" s="322"/>
      <c r="N147" s="322"/>
      <c r="O147" s="80"/>
      <c r="P147" s="81"/>
      <c r="Q147" s="81"/>
      <c r="R147" s="81"/>
      <c r="S147" s="81"/>
      <c r="T147" s="81"/>
      <c r="U147" s="81"/>
      <c r="V147" s="81"/>
      <c r="W147" s="82"/>
      <c r="X147" s="82"/>
      <c r="Y147" s="82"/>
      <c r="Z147" s="73"/>
    </row>
    <row r="148" spans="1:26" s="74" customFormat="1" ht="24.75" customHeight="1">
      <c r="A148" s="78"/>
      <c r="B148" s="50"/>
      <c r="C148" s="16"/>
      <c r="D148" s="16"/>
      <c r="E148" s="79" t="str">
        <f>Translations!$B$56</f>
        <v>Mängduppgift (överföring till annat ställe)</v>
      </c>
      <c r="F148" s="322" t="str">
        <f>Translations!$B$57</f>
        <v>Ange här uppgifterna om varje mätinstrument med vilket bränsle förs från anläggningen i stället för att bränslet förbrukas i anläggningen (t.ex. naturgas eller brännolja som sålts till tredje parter).</v>
      </c>
      <c r="G148" s="322"/>
      <c r="H148" s="322"/>
      <c r="I148" s="322"/>
      <c r="J148" s="322"/>
      <c r="K148" s="322"/>
      <c r="L148" s="322"/>
      <c r="M148" s="322"/>
      <c r="N148" s="322"/>
      <c r="O148" s="80"/>
      <c r="P148" s="81"/>
      <c r="Q148" s="81"/>
      <c r="R148" s="81"/>
      <c r="S148" s="81"/>
      <c r="T148" s="81"/>
      <c r="U148" s="81"/>
      <c r="V148" s="81"/>
      <c r="W148" s="82"/>
      <c r="X148" s="82"/>
      <c r="Y148" s="82"/>
      <c r="Z148" s="73"/>
    </row>
    <row r="149" spans="1:26" s="74" customFormat="1" ht="12.75" customHeight="1">
      <c r="A149" s="78"/>
      <c r="B149" s="50"/>
      <c r="C149" s="16"/>
      <c r="D149" s="16"/>
      <c r="E149" s="79" t="str">
        <f>Translations!$B$58</f>
        <v>Mängduppgift (lagrat)</v>
      </c>
      <c r="F149" s="322" t="str">
        <f>Translations!$B$59</f>
        <v>Ange här uppgifter om lager (t.ex. oljelager, silor), om bestämmandet av lagermängderna ingår i osäkerhetsbedömningen.</v>
      </c>
      <c r="G149" s="322"/>
      <c r="H149" s="322"/>
      <c r="I149" s="322"/>
      <c r="J149" s="322"/>
      <c r="K149" s="322"/>
      <c r="L149" s="322"/>
      <c r="M149" s="322"/>
      <c r="N149" s="322"/>
      <c r="O149" s="80"/>
      <c r="P149" s="81"/>
      <c r="Q149" s="81"/>
      <c r="R149" s="81"/>
      <c r="S149" s="81"/>
      <c r="T149" s="81"/>
      <c r="U149" s="81"/>
      <c r="V149" s="81"/>
      <c r="W149" s="82"/>
      <c r="X149" s="82"/>
      <c r="Y149" s="82"/>
      <c r="Z149" s="73"/>
    </row>
    <row r="150" spans="1:26" s="74" customFormat="1" ht="12.75" customHeight="1">
      <c r="A150" s="78"/>
      <c r="B150" s="50"/>
      <c r="C150" s="16"/>
      <c r="D150" s="16"/>
      <c r="E150" s="319" t="str">
        <f>Translations!$B$60</f>
        <v>Mängduppgift för enskild mätning</v>
      </c>
      <c r="F150" s="322" t="str">
        <f>Translations!$B$61</f>
        <v>Ange här uppgifterna om mätinstrumentens genomsnittliga mätvärde vid en mätningsgång.</v>
      </c>
      <c r="G150" s="322"/>
      <c r="H150" s="322"/>
      <c r="I150" s="322"/>
      <c r="J150" s="322"/>
      <c r="K150" s="322"/>
      <c r="L150" s="322"/>
      <c r="M150" s="322"/>
      <c r="N150" s="322"/>
      <c r="O150" s="80"/>
      <c r="P150" s="81"/>
      <c r="Q150" s="81"/>
      <c r="R150" s="81"/>
      <c r="S150" s="81"/>
      <c r="T150" s="81"/>
      <c r="U150" s="81"/>
      <c r="V150" s="81"/>
      <c r="W150" s="82"/>
      <c r="X150" s="82"/>
      <c r="Y150" s="82"/>
      <c r="Z150" s="73"/>
    </row>
    <row r="151" spans="1:26" s="74" customFormat="1" ht="38.25" customHeight="1">
      <c r="A151" s="78"/>
      <c r="B151" s="50"/>
      <c r="C151" s="16"/>
      <c r="D151" s="16"/>
      <c r="E151" s="320"/>
      <c r="F151" s="322" t="str">
        <f>Translations!$B$62</f>
        <v>Exempel 1: Tre leverantörer levererar fast bränsle till anläggningen, och varje leverantör mäter varje last med sin egen bilvåg. I detta fall ska de genomsnittliga mätuppgifterna för respektive leverantörs bilvåg fyllas i på separata rader (uppgifter på tre rader). Om alla levererade laster bestäms med en och samma våg som verksamhetsutövaren innehar, fylls uppgifterna om genomsnittslasten i endast på en rad.</v>
      </c>
      <c r="G151" s="322"/>
      <c r="H151" s="322"/>
      <c r="I151" s="322"/>
      <c r="J151" s="322"/>
      <c r="K151" s="322"/>
      <c r="L151" s="322"/>
      <c r="M151" s="322"/>
      <c r="N151" s="322"/>
      <c r="O151" s="80"/>
      <c r="P151" s="81"/>
      <c r="Q151" s="81"/>
      <c r="R151" s="81"/>
      <c r="S151" s="81"/>
      <c r="T151" s="81"/>
      <c r="U151" s="81"/>
      <c r="V151" s="81"/>
      <c r="W151" s="82"/>
      <c r="X151" s="82"/>
      <c r="Y151" s="82"/>
      <c r="Z151" s="73"/>
    </row>
    <row r="152" spans="1:26" s="74" customFormat="1" ht="25.5" customHeight="1">
      <c r="A152" s="78"/>
      <c r="B152" s="50"/>
      <c r="C152" s="16"/>
      <c r="D152" s="16"/>
      <c r="E152" s="321"/>
      <c r="F152" s="322" t="str">
        <f>Translations!$B$63</f>
        <v>Exempel 2: En gasdriven fjärrvärmeanläggning har två pannor. Mängduppgifterna bestäms med separata flödesmätare för varje panna (två mätinstrument). I detta fall ska uppgifterna för de båda mätinstrumenten fyllas i på separata rader.</v>
      </c>
      <c r="G152" s="322"/>
      <c r="H152" s="322"/>
      <c r="I152" s="322"/>
      <c r="J152" s="322"/>
      <c r="K152" s="322"/>
      <c r="L152" s="322"/>
      <c r="M152" s="322"/>
      <c r="N152" s="322"/>
      <c r="O152" s="80"/>
      <c r="P152" s="81"/>
      <c r="Q152" s="81"/>
      <c r="R152" s="81"/>
      <c r="S152" s="81"/>
      <c r="T152" s="81"/>
      <c r="U152" s="81"/>
      <c r="V152" s="81"/>
      <c r="W152" s="82"/>
      <c r="X152" s="82"/>
      <c r="Y152" s="82"/>
      <c r="Z152" s="73"/>
    </row>
    <row r="153" spans="1:26" s="74" customFormat="1" ht="12.75" customHeight="1">
      <c r="A153" s="78"/>
      <c r="B153" s="50"/>
      <c r="C153" s="16"/>
      <c r="D153" s="16"/>
      <c r="E153" s="319" t="str">
        <f>Translations!$B$64</f>
        <v>Antalet mätningstillfällen</v>
      </c>
      <c r="F153" s="327" t="str">
        <f>Translations!$B$65</f>
        <v>Ange här antalet mätningstillfällen för mätinstrumentet på årsnivå. </v>
      </c>
      <c r="G153" s="327"/>
      <c r="H153" s="327"/>
      <c r="I153" s="327"/>
      <c r="J153" s="327"/>
      <c r="K153" s="327"/>
      <c r="L153" s="327"/>
      <c r="M153" s="327"/>
      <c r="N153" s="327"/>
      <c r="O153" s="80"/>
      <c r="P153" s="81"/>
      <c r="Q153" s="81"/>
      <c r="R153" s="81"/>
      <c r="S153" s="81"/>
      <c r="T153" s="81"/>
      <c r="U153" s="81"/>
      <c r="V153" s="81"/>
      <c r="W153" s="82"/>
      <c r="X153" s="82"/>
      <c r="Y153" s="82"/>
      <c r="Z153" s="73"/>
    </row>
    <row r="154" spans="1:26" s="74" customFormat="1" ht="12.75" customHeight="1">
      <c r="A154" s="78"/>
      <c r="B154" s="50"/>
      <c r="C154" s="16"/>
      <c r="D154" s="16"/>
      <c r="E154" s="321"/>
      <c r="F154" s="327" t="str">
        <f>Translations!$B$66</f>
        <v>Den årliga mängden som mätts med mätinstrumentet erhålls genom att multiplicera antalet mätningstillfällen med mängduppgiften per mätningstillfälle.</v>
      </c>
      <c r="G154" s="327"/>
      <c r="H154" s="327"/>
      <c r="I154" s="327"/>
      <c r="J154" s="327"/>
      <c r="K154" s="327"/>
      <c r="L154" s="327"/>
      <c r="M154" s="327"/>
      <c r="N154" s="327"/>
      <c r="O154" s="80"/>
      <c r="P154" s="81"/>
      <c r="Q154" s="81"/>
      <c r="R154" s="81"/>
      <c r="S154" s="81"/>
      <c r="T154" s="81"/>
      <c r="U154" s="81"/>
      <c r="V154" s="81"/>
      <c r="W154" s="82"/>
      <c r="X154" s="82"/>
      <c r="Y154" s="82"/>
      <c r="Z154" s="73"/>
    </row>
    <row r="155" spans="1:26" s="74" customFormat="1" ht="12.75" customHeight="1">
      <c r="A155" s="49"/>
      <c r="B155" s="50"/>
      <c r="C155" s="76"/>
      <c r="D155" s="16"/>
      <c r="E155" s="319" t="str">
        <f>Translations!$B$67</f>
        <v>Osäkerhet för enskild mätningstillfälle</v>
      </c>
      <c r="F155" s="322" t="str">
        <f>Translations!$B$68</f>
        <v>Ange den relativa osäkerheten för det enskilda mätningstillfället uttryckt i procent.</v>
      </c>
      <c r="G155" s="322"/>
      <c r="H155" s="322"/>
      <c r="I155" s="322"/>
      <c r="J155" s="322"/>
      <c r="K155" s="322"/>
      <c r="L155" s="322"/>
      <c r="M155" s="322"/>
      <c r="N155" s="322"/>
      <c r="O155" s="52"/>
      <c r="P155" s="49"/>
      <c r="Q155" s="49"/>
      <c r="R155" s="49"/>
      <c r="S155" s="49"/>
      <c r="T155" s="49"/>
      <c r="U155" s="49"/>
      <c r="V155" s="49"/>
      <c r="W155" s="49"/>
      <c r="X155" s="49"/>
      <c r="Y155" s="49"/>
      <c r="Z155" s="73"/>
    </row>
    <row r="156" spans="1:26" s="74" customFormat="1" ht="38.25" customHeight="1">
      <c r="A156" s="49"/>
      <c r="B156" s="50"/>
      <c r="C156" s="76"/>
      <c r="D156" s="16"/>
      <c r="E156" s="320"/>
      <c r="F156" s="322" t="str">
        <f>Translations!$B$69</f>
        <v>I vissa fall ska den osäkerhet som meddelas här vara ett resultat av en tidigare beräkning. Till exempel i exempel 2 ovan ska man i fråga om gasmätarnas osäkerhet eventuellt ta hänsyn till de elektroniska mängdomvandlarnas osäkerhet. Dessa osäkerhetsfaktorer kan bestämmas genom att först använda verktygen i tabellen "Osäkerhet_Produkt" och ange de osäkerheter som erhållits i denna tabell.</v>
      </c>
      <c r="G156" s="322"/>
      <c r="H156" s="322"/>
      <c r="I156" s="322"/>
      <c r="J156" s="322"/>
      <c r="K156" s="322"/>
      <c r="L156" s="322"/>
      <c r="M156" s="322"/>
      <c r="N156" s="322"/>
      <c r="O156" s="52"/>
      <c r="P156" s="49"/>
      <c r="Q156" s="49"/>
      <c r="R156" s="49"/>
      <c r="S156" s="49"/>
      <c r="T156" s="49"/>
      <c r="U156" s="49"/>
      <c r="V156" s="49"/>
      <c r="W156" s="49"/>
      <c r="X156" s="49"/>
      <c r="Y156" s="49"/>
      <c r="Z156" s="73"/>
    </row>
    <row r="157" spans="1:26" s="74" customFormat="1" ht="25.5" customHeight="1">
      <c r="A157" s="49"/>
      <c r="B157" s="50"/>
      <c r="C157" s="76"/>
      <c r="D157" s="16"/>
      <c r="E157" s="320"/>
      <c r="F157" s="322" t="str">
        <f>Translations!$B$70</f>
        <v>Osäkerheten kan erhållas från olika källor, t.ex. det högsta tillåtna felet under drift i enlighet med lagstiftningen om mätinstrument, osäkerhet frånkalibrering, utrustningstillverkarens handlingar osv.</v>
      </c>
      <c r="G157" s="322"/>
      <c r="H157" s="322"/>
      <c r="I157" s="322"/>
      <c r="J157" s="322"/>
      <c r="K157" s="322"/>
      <c r="L157" s="322"/>
      <c r="M157" s="322"/>
      <c r="N157" s="322"/>
      <c r="O157" s="52"/>
      <c r="P157" s="49"/>
      <c r="Q157" s="49"/>
      <c r="R157" s="49"/>
      <c r="S157" s="49"/>
      <c r="T157" s="49"/>
      <c r="U157" s="49"/>
      <c r="V157" s="49"/>
      <c r="W157" s="49"/>
      <c r="X157" s="49"/>
      <c r="Y157" s="49"/>
      <c r="Z157" s="73"/>
    </row>
    <row r="158" spans="1:26" s="74" customFormat="1" ht="17.25" customHeight="1">
      <c r="A158" s="49"/>
      <c r="B158" s="50"/>
      <c r="C158" s="76"/>
      <c r="D158" s="16"/>
      <c r="E158" s="321"/>
      <c r="F158" s="322" t="str">
        <f>Translations!$B$71</f>
        <v>Osäkerhetsfördelningens typ och täckning i anslutning till procentandelen i fråga (standard eller utvidgad) ska meddelas i de följande kolumnerna (se nedan).</v>
      </c>
      <c r="G158" s="322"/>
      <c r="H158" s="322"/>
      <c r="I158" s="322"/>
      <c r="J158" s="322"/>
      <c r="K158" s="322"/>
      <c r="L158" s="322"/>
      <c r="M158" s="322"/>
      <c r="N158" s="322"/>
      <c r="O158" s="52"/>
      <c r="P158" s="49"/>
      <c r="Q158" s="49"/>
      <c r="R158" s="49"/>
      <c r="S158" s="49"/>
      <c r="T158" s="49"/>
      <c r="U158" s="49"/>
      <c r="V158" s="49"/>
      <c r="W158" s="49"/>
      <c r="X158" s="49"/>
      <c r="Y158" s="49"/>
      <c r="Z158" s="73"/>
    </row>
    <row r="159" spans="1:26" s="74" customFormat="1" ht="12.75" customHeight="1">
      <c r="A159" s="49"/>
      <c r="B159" s="50"/>
      <c r="C159" s="76"/>
      <c r="D159" s="16"/>
      <c r="E159" s="319" t="str">
        <f>Translations!$B$72</f>
        <v>Fördelningstyp</v>
      </c>
      <c r="F159" s="322" t="str">
        <f>Translations!$B$73</f>
        <v>Ange här den fördelningstyp som lämpar sig för osäkerheten genom att välja ett av följande alternativ (rullgardinsmeny):</v>
      </c>
      <c r="G159" s="322"/>
      <c r="H159" s="322"/>
      <c r="I159" s="322"/>
      <c r="J159" s="322"/>
      <c r="K159" s="322"/>
      <c r="L159" s="322"/>
      <c r="M159" s="322"/>
      <c r="N159" s="322"/>
      <c r="O159" s="52"/>
      <c r="P159" s="49"/>
      <c r="Q159" s="49"/>
      <c r="R159" s="49"/>
      <c r="S159" s="49"/>
      <c r="T159" s="49"/>
      <c r="U159" s="49"/>
      <c r="V159" s="49"/>
      <c r="W159" s="49"/>
      <c r="X159" s="49"/>
      <c r="Y159" s="49"/>
      <c r="Z159" s="73"/>
    </row>
    <row r="160" spans="1:26" s="74" customFormat="1" ht="25.5" customHeight="1">
      <c r="A160" s="78"/>
      <c r="B160" s="50"/>
      <c r="C160" s="16"/>
      <c r="D160" s="16"/>
      <c r="E160" s="325"/>
      <c r="F160" s="83" t="s">
        <v>41</v>
      </c>
      <c r="G160" s="313" t="str">
        <f>Translations!$B$74</f>
        <v>normalfördelning: en fördelning av detta slag förekommer i typiska fall i fråga om osäkerheter som erhålls från kalibreringsrapporter, utrustningstillverkarens handlingar och kombinerade osäkerheter.</v>
      </c>
      <c r="H160" s="313"/>
      <c r="I160" s="313"/>
      <c r="J160" s="313"/>
      <c r="K160" s="313"/>
      <c r="L160" s="313"/>
      <c r="M160" s="313"/>
      <c r="N160" s="313"/>
      <c r="O160" s="80"/>
      <c r="P160" s="81"/>
      <c r="Q160" s="81"/>
      <c r="R160" s="81"/>
      <c r="S160" s="81"/>
      <c r="T160" s="81"/>
      <c r="U160" s="81"/>
      <c r="V160" s="81"/>
      <c r="W160" s="82"/>
      <c r="X160" s="82"/>
      <c r="Y160" s="82"/>
      <c r="Z160" s="73"/>
    </row>
    <row r="161" spans="1:26" s="74" customFormat="1" ht="12.75" customHeight="1">
      <c r="A161" s="78"/>
      <c r="B161" s="50"/>
      <c r="C161" s="16"/>
      <c r="D161" s="16"/>
      <c r="E161" s="325"/>
      <c r="F161" s="83" t="s">
        <v>41</v>
      </c>
      <c r="G161" s="313" t="str">
        <f>Translations!$B$75</f>
        <v>jämn fördelning: en fördelning av detta slag förekommer i typiska fall i fråga om största tillåtna fel, toleranser och osäkerheter som meddelas i referenshandlingar.</v>
      </c>
      <c r="H161" s="313"/>
      <c r="I161" s="313"/>
      <c r="J161" s="313"/>
      <c r="K161" s="313"/>
      <c r="L161" s="313"/>
      <c r="M161" s="313"/>
      <c r="N161" s="313"/>
      <c r="O161" s="80"/>
      <c r="P161" s="81"/>
      <c r="Q161" s="81"/>
      <c r="R161" s="81"/>
      <c r="S161" s="81"/>
      <c r="T161" s="81"/>
      <c r="U161" s="81"/>
      <c r="V161" s="81"/>
      <c r="W161" s="82"/>
      <c r="X161" s="82"/>
      <c r="Y161" s="82"/>
      <c r="Z161" s="73"/>
    </row>
    <row r="162" spans="1:26" s="74" customFormat="1" ht="25.5" customHeight="1">
      <c r="A162" s="78"/>
      <c r="B162" s="50"/>
      <c r="C162" s="16"/>
      <c r="D162" s="16"/>
      <c r="E162" s="325"/>
      <c r="F162" s="83" t="s">
        <v>41</v>
      </c>
      <c r="G162" s="313" t="str">
        <f>Translations!$B$76</f>
        <v>triangelfördelning: en fördelning av detta slag används typiskt t.ex. i fall i vilka det endast finns lite populationsdata eller i vilka relationen mellan variabler är känd men datamängden är liten osv.</v>
      </c>
      <c r="H162" s="313"/>
      <c r="I162" s="313"/>
      <c r="J162" s="313"/>
      <c r="K162" s="313"/>
      <c r="L162" s="313"/>
      <c r="M162" s="313"/>
      <c r="N162" s="313"/>
      <c r="O162" s="80"/>
      <c r="P162" s="81"/>
      <c r="Q162" s="81"/>
      <c r="R162" s="81"/>
      <c r="S162" s="81"/>
      <c r="T162" s="81"/>
      <c r="U162" s="81"/>
      <c r="V162" s="81"/>
      <c r="W162" s="82"/>
      <c r="X162" s="82"/>
      <c r="Y162" s="82"/>
      <c r="Z162" s="73"/>
    </row>
    <row r="163" spans="1:26" s="74" customFormat="1" ht="12.75" customHeight="1">
      <c r="A163" s="78"/>
      <c r="B163" s="50"/>
      <c r="C163" s="16"/>
      <c r="D163" s="16"/>
      <c r="E163" s="321"/>
      <c r="F163" s="83" t="s">
        <v>41</v>
      </c>
      <c r="G163" s="326" t="str">
        <f>Translations!$B$77</f>
        <v>okänd fördelning: om fördelningstypen är okänd, är antagandet att typen är normalfördelning.</v>
      </c>
      <c r="H163" s="326"/>
      <c r="I163" s="326"/>
      <c r="J163" s="326"/>
      <c r="K163" s="326"/>
      <c r="L163" s="326"/>
      <c r="M163" s="326"/>
      <c r="N163" s="326"/>
      <c r="O163" s="80"/>
      <c r="P163" s="81"/>
      <c r="Q163" s="81"/>
      <c r="R163" s="81"/>
      <c r="S163" s="81"/>
      <c r="T163" s="81"/>
      <c r="U163" s="81"/>
      <c r="V163" s="81"/>
      <c r="W163" s="82"/>
      <c r="X163" s="82"/>
      <c r="Y163" s="82"/>
      <c r="Z163" s="73"/>
    </row>
    <row r="164" spans="1:26" s="74" customFormat="1" ht="12.75" customHeight="1">
      <c r="A164" s="49"/>
      <c r="B164" s="50"/>
      <c r="C164" s="76"/>
      <c r="D164" s="16"/>
      <c r="E164" s="319" t="str">
        <f>Translations!$B$78</f>
        <v>Standardosäkerhet eller utvidgad osäkerhet?</v>
      </c>
      <c r="F164" s="322" t="str">
        <f>Translations!$B$79</f>
        <v>Om normalfördelning används som typ, ange här om den osäkerhet som anges är en standardosäkerhet (1σ, k=1, 68 %) eller utvidgad osäkerhet (2σ, k=2, 95 %).</v>
      </c>
      <c r="G164" s="322"/>
      <c r="H164" s="322"/>
      <c r="I164" s="322"/>
      <c r="J164" s="322"/>
      <c r="K164" s="322"/>
      <c r="L164" s="322"/>
      <c r="M164" s="322"/>
      <c r="N164" s="322"/>
      <c r="O164" s="52"/>
      <c r="P164" s="49"/>
      <c r="Q164" s="49"/>
      <c r="R164" s="49"/>
      <c r="S164" s="49"/>
      <c r="T164" s="49"/>
      <c r="U164" s="49"/>
      <c r="V164" s="49"/>
      <c r="W164" s="49"/>
      <c r="X164" s="49"/>
      <c r="Y164" s="49"/>
      <c r="Z164" s="73"/>
    </row>
    <row r="165" spans="1:26" s="74" customFormat="1" ht="25.5" customHeight="1">
      <c r="A165" s="49"/>
      <c r="B165" s="50"/>
      <c r="C165" s="76"/>
      <c r="D165" s="16"/>
      <c r="E165" s="321"/>
      <c r="F165" s="322" t="str">
        <f>Translations!$B$80</f>
        <v>För alla övriga fördelningstyper är denna cell grå (ej relevant, uppgift kan inte matas i fältet).</v>
      </c>
      <c r="G165" s="322"/>
      <c r="H165" s="322"/>
      <c r="I165" s="322"/>
      <c r="J165" s="322"/>
      <c r="K165" s="322"/>
      <c r="L165" s="322"/>
      <c r="M165" s="322"/>
      <c r="N165" s="322"/>
      <c r="O165" s="52"/>
      <c r="P165" s="49"/>
      <c r="Q165" s="49"/>
      <c r="R165" s="49"/>
      <c r="S165" s="49"/>
      <c r="T165" s="49"/>
      <c r="U165" s="49"/>
      <c r="V165" s="49"/>
      <c r="W165" s="49"/>
      <c r="X165" s="49"/>
      <c r="Y165" s="49"/>
      <c r="Z165" s="73"/>
    </row>
    <row r="166" spans="1:26" s="74" customFormat="1" ht="25.5" customHeight="1">
      <c r="A166" s="49"/>
      <c r="B166" s="50"/>
      <c r="C166" s="76"/>
      <c r="D166" s="16"/>
      <c r="E166" s="319" t="str">
        <f>Translations!$B$81</f>
        <v>Är osäkerhetsvärdet "i drift"?</v>
      </c>
      <c r="F166" s="322" t="str">
        <f>Translations!$B$82</f>
        <v>Välj här om den osäkerhet som anges är "i drift" eller inte. "I drift" betyder att den fastställda osäkerheten tar hänsyn till alla parametrar som påverkar mätinstrumentets osäkerhet medan den används, t.ex. krypning.</v>
      </c>
      <c r="G166" s="322"/>
      <c r="H166" s="322"/>
      <c r="I166" s="322"/>
      <c r="J166" s="322"/>
      <c r="K166" s="322"/>
      <c r="L166" s="322"/>
      <c r="M166" s="322"/>
      <c r="N166" s="322"/>
      <c r="O166" s="52"/>
      <c r="P166" s="49"/>
      <c r="Q166" s="49"/>
      <c r="R166" s="49"/>
      <c r="S166" s="49"/>
      <c r="T166" s="49"/>
      <c r="U166" s="49"/>
      <c r="V166" s="49"/>
      <c r="W166" s="49"/>
      <c r="X166" s="49"/>
      <c r="Y166" s="49"/>
      <c r="Z166" s="73"/>
    </row>
    <row r="167" spans="1:26" s="74" customFormat="1" ht="25.5" customHeight="1">
      <c r="A167" s="49"/>
      <c r="B167" s="50"/>
      <c r="C167" s="76"/>
      <c r="D167" s="16"/>
      <c r="E167" s="321"/>
      <c r="F167" s="322" t="str">
        <f>Translations!$B$83</f>
        <v>Osäkerheten är "ej i drift", om det är fråga om det högsta tillåtna felet (MPE) osv.</v>
      </c>
      <c r="G167" s="322"/>
      <c r="H167" s="322"/>
      <c r="I167" s="322"/>
      <c r="J167" s="322"/>
      <c r="K167" s="322"/>
      <c r="L167" s="322"/>
      <c r="M167" s="322"/>
      <c r="N167" s="322"/>
      <c r="O167" s="52"/>
      <c r="P167" s="49"/>
      <c r="Q167" s="49"/>
      <c r="R167" s="49"/>
      <c r="S167" s="49"/>
      <c r="T167" s="49"/>
      <c r="U167" s="49"/>
      <c r="V167" s="49"/>
      <c r="W167" s="49"/>
      <c r="X167" s="49"/>
      <c r="Y167" s="49"/>
      <c r="Z167" s="73"/>
    </row>
    <row r="168" spans="1:26" s="74" customFormat="1" ht="12.75" customHeight="1">
      <c r="A168" s="49"/>
      <c r="B168" s="50"/>
      <c r="C168" s="76"/>
      <c r="D168" s="16"/>
      <c r="E168" s="319" t="str">
        <f>Translations!$B$84</f>
        <v>Justeringsfaktor </v>
      </c>
      <c r="F168" s="322" t="str">
        <f>Translations!$B$85</f>
        <v>Ange här den justeringsfaktor som används för att omvandla osäkerhetsvärdet från formen "ej i drift" till formen "i drift". Om "i drift" redan valts ovan, är cellen grå och värdet 1.</v>
      </c>
      <c r="G168" s="322"/>
      <c r="H168" s="322"/>
      <c r="I168" s="322"/>
      <c r="J168" s="322"/>
      <c r="K168" s="322"/>
      <c r="L168" s="322"/>
      <c r="M168" s="322"/>
      <c r="N168" s="322"/>
      <c r="O168" s="52"/>
      <c r="P168" s="49"/>
      <c r="Q168" s="49"/>
      <c r="R168" s="49"/>
      <c r="S168" s="49"/>
      <c r="T168" s="49"/>
      <c r="U168" s="49"/>
      <c r="V168" s="49"/>
      <c r="W168" s="49"/>
      <c r="X168" s="49"/>
      <c r="Y168" s="49"/>
      <c r="Z168" s="73"/>
    </row>
    <row r="169" spans="1:26" s="74" customFormat="1" ht="47.25" customHeight="1">
      <c r="A169" s="49"/>
      <c r="B169" s="50"/>
      <c r="C169" s="76"/>
      <c r="D169" s="16"/>
      <c r="E169" s="320"/>
      <c r="F169" s="323" t="str">
        <f>Translations!$B$86</f>
        <v>Mer information om tillämpning av justeringsfaktorn finns i GD4 och i Energimyndighetens anvisning om osäkerhetsbedömning. Om osäkerheten är det högsta tillåtna felet som anges i lagstiftningen om mätinstrument (MPE), kontrollera att du anger osäkerheten då MPE är i användning (MPES) i enlighet med det som fastställs i lagstiftningen (MPES är ofta två gånger MPE, men inte alltid). Observera att justeringsfaktorn är en annan omständighet än faktorn 2 som omvandlar standardosäkerhet till utvidgad osäkerhet (gäller normalfördelningar).</v>
      </c>
      <c r="G169" s="323"/>
      <c r="H169" s="323"/>
      <c r="I169" s="323"/>
      <c r="J169" s="323"/>
      <c r="K169" s="323"/>
      <c r="L169" s="323"/>
      <c r="M169" s="323"/>
      <c r="N169" s="323"/>
      <c r="O169" s="52"/>
      <c r="P169" s="49"/>
      <c r="Q169" s="49"/>
      <c r="R169" s="49"/>
      <c r="S169" s="49"/>
      <c r="T169" s="49"/>
      <c r="U169" s="49"/>
      <c r="V169" s="49"/>
      <c r="W169" s="49"/>
      <c r="X169" s="49"/>
      <c r="Y169" s="49"/>
      <c r="Z169" s="73"/>
    </row>
    <row r="170" spans="1:26" s="74" customFormat="1" ht="12.75" customHeight="1">
      <c r="A170" s="49"/>
      <c r="B170" s="50"/>
      <c r="C170" s="76"/>
      <c r="D170" s="16"/>
      <c r="E170" s="321"/>
      <c r="F170" s="324" t="str">
        <f>Translations!$B$87</f>
        <v>Om ingen siffra matas in som justeringsfaktor används siffran 2 då osäkerheten omvandlas till formen "i drift" vid beräkningen.</v>
      </c>
      <c r="G170" s="324"/>
      <c r="H170" s="324"/>
      <c r="I170" s="324"/>
      <c r="J170" s="324"/>
      <c r="K170" s="324"/>
      <c r="L170" s="324"/>
      <c r="M170" s="324"/>
      <c r="N170" s="324"/>
      <c r="O170" s="52"/>
      <c r="P170" s="49"/>
      <c r="Q170" s="49"/>
      <c r="R170" s="49"/>
      <c r="S170" s="49"/>
      <c r="T170" s="49"/>
      <c r="U170" s="49"/>
      <c r="V170" s="49"/>
      <c r="W170" s="49"/>
      <c r="X170" s="49"/>
      <c r="Y170" s="49"/>
      <c r="Z170" s="73"/>
    </row>
    <row r="171" spans="1:26" s="74" customFormat="1" ht="12.75" customHeight="1">
      <c r="A171" s="49"/>
      <c r="B171" s="50"/>
      <c r="C171" s="76"/>
      <c r="D171" s="16"/>
      <c r="E171" s="319" t="str">
        <f>Translations!$B$88</f>
        <v>Korrelerande eller icke-korrelerande?</v>
      </c>
      <c r="F171" s="322" t="str">
        <f>Translations!$B$89</f>
        <v>Ange här uppgift om huruvida de enskilda mätresultaten är korrelerande eller icke-korrelerande.</v>
      </c>
      <c r="G171" s="322"/>
      <c r="H171" s="322"/>
      <c r="I171" s="322"/>
      <c r="J171" s="322"/>
      <c r="K171" s="322"/>
      <c r="L171" s="322"/>
      <c r="M171" s="322"/>
      <c r="N171" s="322"/>
      <c r="O171" s="52"/>
      <c r="P171" s="49"/>
      <c r="Q171" s="49"/>
      <c r="R171" s="49"/>
      <c r="S171" s="49"/>
      <c r="T171" s="49"/>
      <c r="U171" s="49"/>
      <c r="V171" s="49"/>
      <c r="W171" s="49"/>
      <c r="X171" s="49"/>
      <c r="Y171" s="49"/>
      <c r="Z171" s="73"/>
    </row>
    <row r="172" spans="1:26" s="74" customFormat="1" ht="16.5" customHeight="1">
      <c r="A172" s="49"/>
      <c r="B172" s="50"/>
      <c r="C172" s="76"/>
      <c r="D172" s="16"/>
      <c r="E172" s="325"/>
      <c r="F172" s="322" t="str">
        <f>Translations!$B$90</f>
        <v>Två mätresultat är korrelerande om till exempel avvikelsen från "verkligt värde" systematiskt går i samma riktning och inte uppvisar en slumpmässig fördelning.</v>
      </c>
      <c r="G172" s="322"/>
      <c r="H172" s="322"/>
      <c r="I172" s="322"/>
      <c r="J172" s="322"/>
      <c r="K172" s="322"/>
      <c r="L172" s="322"/>
      <c r="M172" s="322"/>
      <c r="N172" s="322"/>
      <c r="O172" s="52"/>
      <c r="P172" s="49"/>
      <c r="Q172" s="49"/>
      <c r="R172" s="49"/>
      <c r="S172" s="49"/>
      <c r="T172" s="49"/>
      <c r="U172" s="49"/>
      <c r="V172" s="49"/>
      <c r="W172" s="49"/>
      <c r="X172" s="49"/>
      <c r="Y172" s="49"/>
      <c r="Z172" s="73"/>
    </row>
    <row r="173" spans="1:26" s="74" customFormat="1" ht="17.25" customHeight="1">
      <c r="A173" s="49"/>
      <c r="B173" s="50"/>
      <c r="C173" s="76"/>
      <c r="D173" s="16"/>
      <c r="E173" s="325"/>
      <c r="F173" s="322" t="str">
        <f>Translations!$B$91</f>
        <v>Mätresultat kan vara korrelerande om samma mätinstrument eller mätmetod används vid mätningen.</v>
      </c>
      <c r="G173" s="322"/>
      <c r="H173" s="322"/>
      <c r="I173" s="322"/>
      <c r="J173" s="322"/>
      <c r="K173" s="322"/>
      <c r="L173" s="322"/>
      <c r="M173" s="322"/>
      <c r="N173" s="322"/>
      <c r="O173" s="52"/>
      <c r="P173" s="49"/>
      <c r="Q173" s="49"/>
      <c r="R173" s="49"/>
      <c r="S173" s="49"/>
      <c r="T173" s="49"/>
      <c r="U173" s="49"/>
      <c r="V173" s="49"/>
      <c r="W173" s="49"/>
      <c r="X173" s="49"/>
      <c r="Y173" s="49"/>
      <c r="Z173" s="73"/>
    </row>
    <row r="174" spans="1:26" s="74" customFormat="1" ht="24" customHeight="1">
      <c r="A174" s="49"/>
      <c r="B174" s="50"/>
      <c r="C174" s="76"/>
      <c r="D174" s="16"/>
      <c r="E174" s="325"/>
      <c r="F174" s="322" t="str">
        <f>Translations!$B$92</f>
        <v>Exempel: Vare parti fast bränsle som levereras till anläggningen mäts med verksamhetsutövarens bilvåg. I detta fall kan mätningstillfällena antas vara korrelerande.</v>
      </c>
      <c r="G174" s="322"/>
      <c r="H174" s="322"/>
      <c r="I174" s="322"/>
      <c r="J174" s="322"/>
      <c r="K174" s="322"/>
      <c r="L174" s="322"/>
      <c r="M174" s="322"/>
      <c r="N174" s="322"/>
      <c r="O174" s="52"/>
      <c r="P174" s="49"/>
      <c r="Q174" s="49"/>
      <c r="R174" s="49"/>
      <c r="S174" s="49"/>
      <c r="T174" s="49"/>
      <c r="U174" s="49"/>
      <c r="V174" s="49"/>
      <c r="W174" s="49"/>
      <c r="X174" s="49"/>
      <c r="Y174" s="49"/>
      <c r="Z174" s="73"/>
    </row>
    <row r="175" spans="1:26" s="74" customFormat="1" ht="4.5" customHeight="1">
      <c r="A175" s="49"/>
      <c r="B175" s="50"/>
      <c r="C175" s="76"/>
      <c r="D175" s="16"/>
      <c r="E175" s="77"/>
      <c r="F175" s="77"/>
      <c r="G175" s="77"/>
      <c r="H175" s="77"/>
      <c r="I175" s="77"/>
      <c r="J175" s="77"/>
      <c r="K175" s="77"/>
      <c r="L175" s="77"/>
      <c r="M175" s="77"/>
      <c r="N175" s="77"/>
      <c r="O175" s="52"/>
      <c r="P175" s="49"/>
      <c r="Q175" s="49"/>
      <c r="R175" s="49"/>
      <c r="S175" s="49"/>
      <c r="T175" s="49"/>
      <c r="U175" s="49"/>
      <c r="V175" s="49"/>
      <c r="W175" s="49"/>
      <c r="X175" s="49"/>
      <c r="Y175" s="49"/>
      <c r="Z175" s="73"/>
    </row>
    <row r="176" spans="1:26" s="74" customFormat="1" ht="12.75" customHeight="1">
      <c r="A176" s="49"/>
      <c r="B176" s="50"/>
      <c r="C176" s="76"/>
      <c r="D176" s="84" t="s">
        <v>172</v>
      </c>
      <c r="E176" s="317" t="str">
        <f>Translations!$B$93</f>
        <v>Mängduppgift om bränsle-/materialmängd som levererats till/förbrukats på anläggningen</v>
      </c>
      <c r="F176" s="317"/>
      <c r="G176" s="317"/>
      <c r="H176" s="317"/>
      <c r="I176" s="317"/>
      <c r="J176" s="317"/>
      <c r="K176" s="317"/>
      <c r="L176" s="317"/>
      <c r="M176" s="317"/>
      <c r="N176" s="317"/>
      <c r="O176" s="52"/>
      <c r="P176" s="49"/>
      <c r="Q176" s="49"/>
      <c r="R176" s="49"/>
      <c r="S176" s="49"/>
      <c r="T176" s="49"/>
      <c r="U176" s="49"/>
      <c r="V176" s="49"/>
      <c r="W176" s="49"/>
      <c r="X176" s="49"/>
      <c r="Y176" s="49"/>
      <c r="Z176" s="73"/>
    </row>
    <row r="177" spans="1:26" s="74" customFormat="1" ht="58.5" customHeight="1">
      <c r="A177" s="49"/>
      <c r="B177" s="50"/>
      <c r="C177" s="76"/>
      <c r="D177" s="16"/>
      <c r="E177" s="180" t="str">
        <f>Translations!$B$94</f>
        <v>Namn eller kort beskrivning</v>
      </c>
      <c r="F177" s="85" t="str">
        <f>Translations!$B$95</f>
        <v>Mängduppgift för enskild mätningsgång [t.ex. t eller nm3/st.]</v>
      </c>
      <c r="G177" s="85" t="str">
        <f>Translations!$B$96</f>
        <v>Antalet mätningstillfällen per år [st./a]</v>
      </c>
      <c r="H177" s="85" t="str">
        <f>Translations!$B$97</f>
        <v>Mängduppgift per år [t.ex. t eller nm3/a]</v>
      </c>
      <c r="I177" s="85" t="str">
        <f>Translations!$B$67</f>
        <v>Osäkerhet för enskild mätningstillfälle</v>
      </c>
      <c r="J177" s="85" t="str">
        <f>Translations!$B$72</f>
        <v>Fördelningstyp</v>
      </c>
      <c r="K177" s="85" t="str">
        <f>Translations!$B$78</f>
        <v>Standardosäkerhet eller utvidgad osäkerhet?</v>
      </c>
      <c r="L177" s="85" t="str">
        <f>Translations!$B$81</f>
        <v>Är osäkerhetsvärdet "i drift"?</v>
      </c>
      <c r="M177" s="85" t="str">
        <f>Translations!$B$84</f>
        <v>Justeringsfaktor </v>
      </c>
      <c r="N177" s="85" t="str">
        <f>Translations!$B$88</f>
        <v>Korrelerande eller icke-korrelerande?</v>
      </c>
      <c r="O177" s="52"/>
      <c r="P177" s="49"/>
      <c r="Q177" s="49"/>
      <c r="R177" s="86" t="s">
        <v>166</v>
      </c>
      <c r="S177" s="86" t="s">
        <v>164</v>
      </c>
      <c r="T177" s="86" t="s">
        <v>165</v>
      </c>
      <c r="U177" s="86" t="s">
        <v>169</v>
      </c>
      <c r="V177" s="86" t="s">
        <v>190</v>
      </c>
      <c r="W177" s="86" t="s">
        <v>167</v>
      </c>
      <c r="X177" s="86" t="s">
        <v>168</v>
      </c>
      <c r="Y177" s="86" t="s">
        <v>191</v>
      </c>
      <c r="Z177" s="73"/>
    </row>
    <row r="178" spans="1:26" s="74" customFormat="1" ht="12.75" customHeight="1">
      <c r="A178" s="49"/>
      <c r="B178" s="50"/>
      <c r="C178" s="76"/>
      <c r="D178" s="87" t="s">
        <v>173</v>
      </c>
      <c r="E178" s="177"/>
      <c r="F178" s="2"/>
      <c r="G178" s="2"/>
      <c r="H178" s="88">
        <f>IF(COUNT(F178:G178)&gt;0,F178*G178,"")</f>
      </c>
      <c r="I178" s="3"/>
      <c r="J178" s="4"/>
      <c r="K178" s="4"/>
      <c r="L178" s="6"/>
      <c r="M178" s="183"/>
      <c r="N178" s="6"/>
      <c r="O178" s="52"/>
      <c r="P178" s="49"/>
      <c r="Q178" s="49"/>
      <c r="R178" s="89">
        <f>IF(J178="",INDEX(EUconst_DistributionCorrection,1),INDEX(EUconst_DistributionCorrection,MATCH(J178,EUconst_DistributionType,0)))</f>
        <v>1</v>
      </c>
      <c r="S178" s="90">
        <f>IF(OR(K178="",J178=INDEX(EUconst_DistributionType,2),J178=INDEX(EUconst_DistributionType,3)),INDEX(EUconst_ConfidenceLevel,1),INDEX(EUconst_ConfidenceLevel,MATCH(K178,EUconst_UncertaintyType,0)))</f>
        <v>0.682689250166422</v>
      </c>
      <c r="T178" s="91">
        <f>IF(N178="",2,INDEX(EUconst_CorrelationFactor,MATCH(N178,EUconst_CorrelationType,0)))</f>
        <v>2</v>
      </c>
      <c r="U178" s="92" t="b">
        <f>OR(J178=INDEX(EUconst_DistributionType,2),J178=INDEX(EUconst_DistributionType,3))</f>
        <v>0</v>
      </c>
      <c r="V178" s="186">
        <f>IF(L178=INDEX(EUconst_InService,1),1,IF(M178="",2,M178))</f>
        <v>2</v>
      </c>
      <c r="W178" s="94">
        <f>IF(F178="","",ABS(G178)^T178*(ABS(F178)*I178*V178/R178/TINV(1-S178,10^6))^2)</f>
      </c>
      <c r="X178" s="94" t="b">
        <f>OR(INDEX(EUconst_DistributionType,2)=J178,INDEX(EUconst_DistributionType,3)=J178)</f>
        <v>0</v>
      </c>
      <c r="Y178" s="94" t="b">
        <f>L178=INDEX(EUconst_InService,1)</f>
        <v>0</v>
      </c>
      <c r="Z178" s="73"/>
    </row>
    <row r="179" spans="1:26" s="74" customFormat="1" ht="12.75" customHeight="1">
      <c r="A179" s="49"/>
      <c r="B179" s="50"/>
      <c r="C179" s="76"/>
      <c r="D179" s="87" t="s">
        <v>174</v>
      </c>
      <c r="E179" s="178"/>
      <c r="F179" s="5"/>
      <c r="G179" s="5"/>
      <c r="H179" s="96">
        <f>IF(COUNT(F179:G179)&gt;0,F179*G179,"")</f>
      </c>
      <c r="I179" s="6"/>
      <c r="J179" s="7"/>
      <c r="K179" s="7"/>
      <c r="L179" s="6"/>
      <c r="M179" s="184"/>
      <c r="N179" s="6"/>
      <c r="O179" s="52"/>
      <c r="P179" s="49"/>
      <c r="Q179" s="49"/>
      <c r="R179" s="89">
        <f>IF(J179="",INDEX(EUconst_DistributionCorrection,1),INDEX(EUconst_DistributionCorrection,MATCH(J179,EUconst_DistributionType,0)))</f>
        <v>1</v>
      </c>
      <c r="S179" s="90">
        <f>IF(OR(K179="",J179=INDEX(EUconst_DistributionType,2),J179=INDEX(EUconst_DistributionType,3)),INDEX(EUconst_ConfidenceLevel,1),INDEX(EUconst_ConfidenceLevel,MATCH(K179,EUconst_UncertaintyType,0)))</f>
        <v>0.682689250166422</v>
      </c>
      <c r="T179" s="91">
        <f>IF(N179="",2,INDEX(EUconst_CorrelationFactor,MATCH(N179,EUconst_CorrelationType,0)))</f>
        <v>2</v>
      </c>
      <c r="U179" s="92" t="b">
        <f>OR(J179=INDEX(EUconst_DistributionType,2),J179=INDEX(EUconst_DistributionType,3))</f>
        <v>0</v>
      </c>
      <c r="V179" s="186">
        <f>IF(L179=INDEX(EUconst_InService,1),1,IF(M179="",2,M179))</f>
        <v>2</v>
      </c>
      <c r="W179" s="94">
        <f>IF(F179="","",ABS(G179)^T179*(ABS(F179)*I179/R179/TINV(1-S179,10^6))^2)</f>
      </c>
      <c r="X179" s="94" t="b">
        <f>OR(INDEX(EUconst_DistributionType,2)=J179,INDEX(EUconst_DistributionType,3)=J179)</f>
        <v>0</v>
      </c>
      <c r="Y179" s="94" t="b">
        <f>L179=INDEX(EUconst_InService,1)</f>
        <v>0</v>
      </c>
      <c r="Z179" s="73"/>
    </row>
    <row r="180" spans="1:26" s="74" customFormat="1" ht="12.75" customHeight="1">
      <c r="A180" s="49"/>
      <c r="B180" s="50"/>
      <c r="C180" s="76"/>
      <c r="D180" s="87" t="s">
        <v>171</v>
      </c>
      <c r="E180" s="178"/>
      <c r="F180" s="5"/>
      <c r="G180" s="5"/>
      <c r="H180" s="96">
        <f>IF(COUNT(F180:G180)&gt;0,F180*G180,"")</f>
      </c>
      <c r="I180" s="6"/>
      <c r="J180" s="7"/>
      <c r="K180" s="7"/>
      <c r="L180" s="6"/>
      <c r="M180" s="184"/>
      <c r="N180" s="6"/>
      <c r="O180" s="52"/>
      <c r="P180" s="49"/>
      <c r="Q180" s="49"/>
      <c r="R180" s="89">
        <f>IF(J180="",INDEX(EUconst_DistributionCorrection,1),INDEX(EUconst_DistributionCorrection,MATCH(J180,EUconst_DistributionType,0)))</f>
        <v>1</v>
      </c>
      <c r="S180" s="90">
        <f>IF(OR(K180="",J180=INDEX(EUconst_DistributionType,2),J180=INDEX(EUconst_DistributionType,3)),INDEX(EUconst_ConfidenceLevel,1),INDEX(EUconst_ConfidenceLevel,MATCH(K180,EUconst_UncertaintyType,0)))</f>
        <v>0.682689250166422</v>
      </c>
      <c r="T180" s="91">
        <f>IF(N180="",2,INDEX(EUconst_CorrelationFactor,MATCH(N180,EUconst_CorrelationType,0)))</f>
        <v>2</v>
      </c>
      <c r="U180" s="92" t="b">
        <f>OR(J180=INDEX(EUconst_DistributionType,2),J180=INDEX(EUconst_DistributionType,3))</f>
        <v>0</v>
      </c>
      <c r="V180" s="186">
        <f>IF(L180=INDEX(EUconst_InService,1),1,IF(M180="",2,M180))</f>
        <v>2</v>
      </c>
      <c r="W180" s="94">
        <f>IF(F180="","",ABS(G180)^T180*(ABS(F180)*I180/R180/TINV(1-S180,10^6))^2)</f>
      </c>
      <c r="X180" s="94" t="b">
        <f>OR(INDEX(EUconst_DistributionType,2)=J180,INDEX(EUconst_DistributionType,3)=J180)</f>
        <v>0</v>
      </c>
      <c r="Y180" s="94" t="b">
        <f>L180=INDEX(EUconst_InService,1)</f>
        <v>0</v>
      </c>
      <c r="Z180" s="73"/>
    </row>
    <row r="181" spans="1:26" s="74" customFormat="1" ht="12.75" customHeight="1">
      <c r="A181" s="49"/>
      <c r="B181" s="50"/>
      <c r="C181" s="76"/>
      <c r="D181" s="87" t="s">
        <v>175</v>
      </c>
      <c r="E181" s="178"/>
      <c r="F181" s="5"/>
      <c r="G181" s="5"/>
      <c r="H181" s="96">
        <f>IF(COUNT(F181:G181)&gt;0,F181*G181,"")</f>
      </c>
      <c r="I181" s="6"/>
      <c r="J181" s="7"/>
      <c r="K181" s="7"/>
      <c r="L181" s="6"/>
      <c r="M181" s="184"/>
      <c r="N181" s="6"/>
      <c r="O181" s="52"/>
      <c r="P181" s="49"/>
      <c r="Q181" s="49"/>
      <c r="R181" s="89">
        <f>IF(J181="",INDEX(EUconst_DistributionCorrection,1),INDEX(EUconst_DistributionCorrection,MATCH(J181,EUconst_DistributionType,0)))</f>
        <v>1</v>
      </c>
      <c r="S181" s="90">
        <f>IF(OR(K181="",J181=INDEX(EUconst_DistributionType,2),J181=INDEX(EUconst_DistributionType,3)),INDEX(EUconst_ConfidenceLevel,1),INDEX(EUconst_ConfidenceLevel,MATCH(K181,EUconst_UncertaintyType,0)))</f>
        <v>0.682689250166422</v>
      </c>
      <c r="T181" s="91">
        <f>IF(N181="",2,INDEX(EUconst_CorrelationFactor,MATCH(N181,EUconst_CorrelationType,0)))</f>
        <v>2</v>
      </c>
      <c r="U181" s="92" t="b">
        <f>OR(J181=INDEX(EUconst_DistributionType,2),J181=INDEX(EUconst_DistributionType,3))</f>
        <v>0</v>
      </c>
      <c r="V181" s="186">
        <f>IF(L181=INDEX(EUconst_InService,1),1,IF(M181="",2,M181))</f>
        <v>2</v>
      </c>
      <c r="W181" s="94">
        <f>IF(F181="","",ABS(G181)^T181*(ABS(F181)*I181/R181/TINV(1-S181,10^6))^2)</f>
      </c>
      <c r="X181" s="94" t="b">
        <f>OR(INDEX(EUconst_DistributionType,2)=J181,INDEX(EUconst_DistributionType,3)=J181)</f>
        <v>0</v>
      </c>
      <c r="Y181" s="94" t="b">
        <f>L181=INDEX(EUconst_InService,1)</f>
        <v>0</v>
      </c>
      <c r="Z181" s="73"/>
    </row>
    <row r="182" spans="1:26" s="74" customFormat="1" ht="12.75" customHeight="1">
      <c r="A182" s="49"/>
      <c r="B182" s="50"/>
      <c r="C182" s="76"/>
      <c r="D182" s="87" t="s">
        <v>176</v>
      </c>
      <c r="E182" s="179"/>
      <c r="F182" s="8"/>
      <c r="G182" s="8"/>
      <c r="H182" s="97">
        <f>IF(COUNT(F182:G182)&gt;0,F182*G182,"")</f>
      </c>
      <c r="I182" s="9"/>
      <c r="J182" s="10"/>
      <c r="K182" s="10"/>
      <c r="L182" s="9"/>
      <c r="M182" s="185"/>
      <c r="N182" s="9"/>
      <c r="O182" s="52"/>
      <c r="P182" s="49"/>
      <c r="Q182" s="49"/>
      <c r="R182" s="89">
        <f>IF(J182="",INDEX(EUconst_DistributionCorrection,1),INDEX(EUconst_DistributionCorrection,MATCH(J182,EUconst_DistributionType,0)))</f>
        <v>1</v>
      </c>
      <c r="S182" s="90">
        <f>IF(OR(K182="",J182=INDEX(EUconst_DistributionType,2),J182=INDEX(EUconst_DistributionType,3)),INDEX(EUconst_ConfidenceLevel,1),INDEX(EUconst_ConfidenceLevel,MATCH(K182,EUconst_UncertaintyType,0)))</f>
        <v>0.682689250166422</v>
      </c>
      <c r="T182" s="91">
        <f>IF(N182="",2,INDEX(EUconst_CorrelationFactor,MATCH(N182,EUconst_CorrelationType,0)))</f>
        <v>2</v>
      </c>
      <c r="U182" s="92" t="b">
        <f>OR(J182=INDEX(EUconst_DistributionType,2),J182=INDEX(EUconst_DistributionType,3))</f>
        <v>0</v>
      </c>
      <c r="V182" s="186">
        <f>IF(L182=INDEX(EUconst_InService,1),1,IF(M182="",2,M182))</f>
        <v>2</v>
      </c>
      <c r="W182" s="94">
        <f>IF(F182="","",ABS(G182)^T182*(ABS(F182)*I182/R182/TINV(1-S182,10^6))^2)</f>
      </c>
      <c r="X182" s="94" t="b">
        <f>OR(INDEX(EUconst_DistributionType,2)=J182,INDEX(EUconst_DistributionType,3)=J182)</f>
        <v>0</v>
      </c>
      <c r="Y182" s="94" t="b">
        <f>L182=INDEX(EUconst_InService,1)</f>
        <v>0</v>
      </c>
      <c r="Z182" s="73">
        <f>IF(F182="","",ABS(G182)^T182*(ABS(F182)*I182/R182/TINV(1-S182,10^6))^2)</f>
      </c>
    </row>
    <row r="183" spans="1:26" s="74" customFormat="1" ht="4.5" customHeight="1">
      <c r="A183" s="49"/>
      <c r="B183" s="50"/>
      <c r="C183" s="76"/>
      <c r="D183" s="16"/>
      <c r="E183" s="77"/>
      <c r="F183" s="77"/>
      <c r="G183" s="77"/>
      <c r="H183" s="77"/>
      <c r="K183" s="77"/>
      <c r="L183" s="77"/>
      <c r="M183" s="77"/>
      <c r="O183" s="52"/>
      <c r="P183" s="49"/>
      <c r="Q183" s="49"/>
      <c r="R183" s="93"/>
      <c r="S183" s="93"/>
      <c r="T183" s="93"/>
      <c r="U183" s="49"/>
      <c r="V183" s="93"/>
      <c r="W183" s="93"/>
      <c r="X183" s="93"/>
      <c r="Y183" s="93"/>
      <c r="Z183" s="73"/>
    </row>
    <row r="184" spans="1:26" s="74" customFormat="1" ht="12.75" customHeight="1">
      <c r="A184" s="49"/>
      <c r="B184" s="50"/>
      <c r="C184" s="76"/>
      <c r="D184" s="84" t="s">
        <v>177</v>
      </c>
      <c r="E184" s="317" t="str">
        <f>Translations!$B$98</f>
        <v>Mängduppgift för bränsle-/materialmängd som förflyttats från anläggningen </v>
      </c>
      <c r="F184" s="317"/>
      <c r="G184" s="317"/>
      <c r="H184" s="317"/>
      <c r="I184" s="317"/>
      <c r="J184" s="317"/>
      <c r="K184" s="317"/>
      <c r="L184" s="317"/>
      <c r="M184" s="317"/>
      <c r="N184" s="317"/>
      <c r="O184" s="52"/>
      <c r="P184" s="49"/>
      <c r="Q184" s="49"/>
      <c r="R184" s="49"/>
      <c r="S184" s="49"/>
      <c r="T184" s="49"/>
      <c r="U184" s="49"/>
      <c r="V184" s="49"/>
      <c r="W184" s="49"/>
      <c r="X184" s="49"/>
      <c r="Y184" s="49"/>
      <c r="Z184" s="73"/>
    </row>
    <row r="185" spans="1:26" s="74" customFormat="1" ht="49.5" customHeight="1">
      <c r="A185" s="49"/>
      <c r="B185" s="50"/>
      <c r="C185" s="76"/>
      <c r="D185" s="16"/>
      <c r="E185" s="180" t="str">
        <f>Translations!$B$94</f>
        <v>Namn eller kort beskrivning</v>
      </c>
      <c r="F185" s="85" t="str">
        <f>Translations!$B$99</f>
        <v>Mängduppgift för enskild för flyttning [t.ex. t eller nm3/st.]</v>
      </c>
      <c r="G185" s="85" t="str">
        <f>Translations!$B$100</f>
        <v>Antalet förflyttningar per år [st./a]</v>
      </c>
      <c r="H185" s="85" t="str">
        <f>Translations!$B$97</f>
        <v>Mängduppgift per år [t.ex. t eller nm3/a]</v>
      </c>
      <c r="I185" s="85" t="str">
        <f>Translations!$B$67</f>
        <v>Osäkerhet för enskild mätningstillfälle</v>
      </c>
      <c r="J185" s="85" t="str">
        <f>Translations!$B$72</f>
        <v>Fördelningstyp</v>
      </c>
      <c r="K185" s="85" t="str">
        <f>Translations!$B$78</f>
        <v>Standardosäkerhet eller utvidgad osäkerhet?</v>
      </c>
      <c r="L185" s="85" t="str">
        <f>Translations!$B$81</f>
        <v>Är osäkerhetsvärdet "i drift"?</v>
      </c>
      <c r="M185" s="85" t="str">
        <f>Translations!$B$84</f>
        <v>Justeringsfaktor </v>
      </c>
      <c r="N185" s="85" t="str">
        <f>Translations!$B$88</f>
        <v>Korrelerande eller icke-korrelerande?</v>
      </c>
      <c r="O185" s="52"/>
      <c r="P185" s="49"/>
      <c r="Q185" s="49"/>
      <c r="R185" s="86" t="s">
        <v>166</v>
      </c>
      <c r="S185" s="86" t="s">
        <v>164</v>
      </c>
      <c r="T185" s="86" t="s">
        <v>165</v>
      </c>
      <c r="U185" s="86" t="s">
        <v>169</v>
      </c>
      <c r="V185" s="86" t="s">
        <v>190</v>
      </c>
      <c r="W185" s="86" t="s">
        <v>167</v>
      </c>
      <c r="X185" s="86" t="s">
        <v>168</v>
      </c>
      <c r="Y185" s="86" t="s">
        <v>191</v>
      </c>
      <c r="Z185" s="73"/>
    </row>
    <row r="186" spans="1:26" s="74" customFormat="1" ht="12.75" customHeight="1">
      <c r="A186" s="49"/>
      <c r="B186" s="50"/>
      <c r="C186" s="76"/>
      <c r="D186" s="87" t="s">
        <v>173</v>
      </c>
      <c r="E186" s="177"/>
      <c r="F186" s="2"/>
      <c r="G186" s="2"/>
      <c r="H186" s="88">
        <f>IF(COUNT(F186:G186)&gt;0,F186*G186,"")</f>
      </c>
      <c r="I186" s="3"/>
      <c r="J186" s="4"/>
      <c r="K186" s="4"/>
      <c r="L186" s="6"/>
      <c r="M186" s="183"/>
      <c r="N186" s="3"/>
      <c r="O186" s="52"/>
      <c r="P186" s="49"/>
      <c r="Q186" s="49"/>
      <c r="R186" s="89">
        <f>IF(J186="",INDEX(EUconst_DistributionCorrection,1),INDEX(EUconst_DistributionCorrection,MATCH(J186,EUconst_DistributionType,0)))</f>
        <v>1</v>
      </c>
      <c r="S186" s="90">
        <f>IF(OR(K186="",J186=INDEX(EUconst_DistributionType,2),J186=INDEX(EUconst_DistributionType,3)),INDEX(EUconst_ConfidenceLevel,1),INDEX(EUconst_ConfidenceLevel,MATCH(K186,EUconst_UncertaintyType,0)))</f>
        <v>0.682689250166422</v>
      </c>
      <c r="T186" s="91">
        <f>IF(N186="",2,INDEX(EUconst_CorrelationFactor,MATCH(N186,EUconst_CorrelationType,0)))</f>
        <v>2</v>
      </c>
      <c r="U186" s="92" t="b">
        <f>OR(J186=INDEX(EUconst_DistributionType,2),J186=INDEX(EUconst_DistributionType,3))</f>
        <v>0</v>
      </c>
      <c r="V186" s="186">
        <f>IF(L186=INDEX(EUconst_InService,1),1,IF(M186="",2,M186))</f>
        <v>2</v>
      </c>
      <c r="W186" s="94">
        <f>IF(F186="","",ABS(G186)^T186*(ABS(F186)*I186/R186/TINV(1-S186,10^6))^2)</f>
      </c>
      <c r="X186" s="94" t="b">
        <f>OR(INDEX(EUconst_DistributionType,2)=J186,INDEX(EUconst_DistributionType,3)=J186)</f>
        <v>0</v>
      </c>
      <c r="Y186" s="94" t="b">
        <f>L186=INDEX(EUconst_InService,1)</f>
        <v>0</v>
      </c>
      <c r="Z186" s="73"/>
    </row>
    <row r="187" spans="1:26" s="74" customFormat="1" ht="12.75" customHeight="1">
      <c r="A187" s="49"/>
      <c r="B187" s="50"/>
      <c r="C187" s="76"/>
      <c r="D187" s="87" t="s">
        <v>174</v>
      </c>
      <c r="E187" s="178"/>
      <c r="F187" s="5"/>
      <c r="G187" s="5"/>
      <c r="H187" s="96">
        <f>IF(COUNT(F187:G187)&gt;0,F187*G187,"")</f>
      </c>
      <c r="I187" s="6"/>
      <c r="J187" s="7"/>
      <c r="K187" s="7"/>
      <c r="L187" s="6"/>
      <c r="M187" s="184"/>
      <c r="N187" s="6"/>
      <c r="O187" s="52"/>
      <c r="P187" s="49"/>
      <c r="Q187" s="49"/>
      <c r="R187" s="89">
        <f>IF(J187="",INDEX(EUconst_DistributionCorrection,1),INDEX(EUconst_DistributionCorrection,MATCH(J187,EUconst_DistributionType,0)))</f>
        <v>1</v>
      </c>
      <c r="S187" s="90">
        <f>IF(OR(K187="",J187=INDEX(EUconst_DistributionType,2),J187=INDEX(EUconst_DistributionType,3)),INDEX(EUconst_ConfidenceLevel,1),INDEX(EUconst_ConfidenceLevel,MATCH(K187,EUconst_UncertaintyType,0)))</f>
        <v>0.682689250166422</v>
      </c>
      <c r="T187" s="91">
        <f>IF(N187="",2,INDEX(EUconst_CorrelationFactor,MATCH(N187,EUconst_CorrelationType,0)))</f>
        <v>2</v>
      </c>
      <c r="U187" s="92" t="b">
        <f>OR(J187=INDEX(EUconst_DistributionType,2),J187=INDEX(EUconst_DistributionType,3))</f>
        <v>0</v>
      </c>
      <c r="V187" s="186">
        <f>IF(L187=INDEX(EUconst_InService,1),1,IF(M187="",2,M187))</f>
        <v>2</v>
      </c>
      <c r="W187" s="94">
        <f>IF(F187="","",ABS(G187)^T187*(ABS(F187)*I187/R187/TINV(1-S187,10^6))^2)</f>
      </c>
      <c r="X187" s="94" t="b">
        <f>OR(INDEX(EUconst_DistributionType,2)=J187,INDEX(EUconst_DistributionType,3)=J187)</f>
        <v>0</v>
      </c>
      <c r="Y187" s="94" t="b">
        <f>L187=INDEX(EUconst_InService,1)</f>
        <v>0</v>
      </c>
      <c r="Z187" s="73"/>
    </row>
    <row r="188" spans="1:26" s="74" customFormat="1" ht="12.75" customHeight="1">
      <c r="A188" s="49"/>
      <c r="B188" s="50"/>
      <c r="C188" s="76"/>
      <c r="D188" s="87" t="s">
        <v>171</v>
      </c>
      <c r="E188" s="178"/>
      <c r="F188" s="5"/>
      <c r="G188" s="5"/>
      <c r="H188" s="96">
        <f>IF(COUNT(F188:G188)&gt;0,F188*G188,"")</f>
      </c>
      <c r="I188" s="6"/>
      <c r="J188" s="7"/>
      <c r="K188" s="7"/>
      <c r="L188" s="6"/>
      <c r="M188" s="184"/>
      <c r="N188" s="6"/>
      <c r="O188" s="52"/>
      <c r="P188" s="49"/>
      <c r="Q188" s="49"/>
      <c r="R188" s="89">
        <f>IF(J188="",INDEX(EUconst_DistributionCorrection,1),INDEX(EUconst_DistributionCorrection,MATCH(J188,EUconst_DistributionType,0)))</f>
        <v>1</v>
      </c>
      <c r="S188" s="90">
        <f>IF(OR(K188="",J188=INDEX(EUconst_DistributionType,2),J188=INDEX(EUconst_DistributionType,3)),INDEX(EUconst_ConfidenceLevel,1),INDEX(EUconst_ConfidenceLevel,MATCH(K188,EUconst_UncertaintyType,0)))</f>
        <v>0.682689250166422</v>
      </c>
      <c r="T188" s="91">
        <f>IF(N188="",2,INDEX(EUconst_CorrelationFactor,MATCH(N188,EUconst_CorrelationType,0)))</f>
        <v>2</v>
      </c>
      <c r="U188" s="92" t="b">
        <f>OR(J188=INDEX(EUconst_DistributionType,2),J188=INDEX(EUconst_DistributionType,3))</f>
        <v>0</v>
      </c>
      <c r="V188" s="186">
        <f>IF(L188=INDEX(EUconst_InService,1),1,IF(M188="",2,M188))</f>
        <v>2</v>
      </c>
      <c r="W188" s="94">
        <f>IF(F188="","",ABS(G188)^T188*(ABS(F188)*I188/R188/TINV(1-S188,10^6))^2)</f>
      </c>
      <c r="X188" s="94" t="b">
        <f>OR(INDEX(EUconst_DistributionType,2)=J188,INDEX(EUconst_DistributionType,3)=J188)</f>
        <v>0</v>
      </c>
      <c r="Y188" s="94" t="b">
        <f>L188=INDEX(EUconst_InService,1)</f>
        <v>0</v>
      </c>
      <c r="Z188" s="73"/>
    </row>
    <row r="189" spans="1:26" s="74" customFormat="1" ht="12.75" customHeight="1">
      <c r="A189" s="49"/>
      <c r="B189" s="50"/>
      <c r="C189" s="76"/>
      <c r="D189" s="87" t="s">
        <v>175</v>
      </c>
      <c r="E189" s="178"/>
      <c r="F189" s="5"/>
      <c r="G189" s="5"/>
      <c r="H189" s="96">
        <f>IF(COUNT(F189:G189)&gt;0,F189*G189,"")</f>
      </c>
      <c r="I189" s="6"/>
      <c r="J189" s="7"/>
      <c r="K189" s="7"/>
      <c r="L189" s="6"/>
      <c r="M189" s="184"/>
      <c r="N189" s="6"/>
      <c r="O189" s="52"/>
      <c r="P189" s="49"/>
      <c r="Q189" s="49"/>
      <c r="R189" s="89">
        <f>IF(J189="",INDEX(EUconst_DistributionCorrection,1),INDEX(EUconst_DistributionCorrection,MATCH(J189,EUconst_DistributionType,0)))</f>
        <v>1</v>
      </c>
      <c r="S189" s="90">
        <f>IF(OR(K189="",J189=INDEX(EUconst_DistributionType,2),J189=INDEX(EUconst_DistributionType,3)),INDEX(EUconst_ConfidenceLevel,1),INDEX(EUconst_ConfidenceLevel,MATCH(K189,EUconst_UncertaintyType,0)))</f>
        <v>0.682689250166422</v>
      </c>
      <c r="T189" s="91">
        <f>IF(N189="",2,INDEX(EUconst_CorrelationFactor,MATCH(N189,EUconst_CorrelationType,0)))</f>
        <v>2</v>
      </c>
      <c r="U189" s="92" t="b">
        <f>OR(J189=INDEX(EUconst_DistributionType,2),J189=INDEX(EUconst_DistributionType,3))</f>
        <v>0</v>
      </c>
      <c r="V189" s="186">
        <f>IF(L189=INDEX(EUconst_InService,1),1,IF(M189="",2,M189))</f>
        <v>2</v>
      </c>
      <c r="W189" s="94">
        <f>IF(F189="","",ABS(G189)^T189*(ABS(F189)*I189/R189/TINV(1-S189,10^6))^2)</f>
      </c>
      <c r="X189" s="94" t="b">
        <f>OR(INDEX(EUconst_DistributionType,2)=J189,INDEX(EUconst_DistributionType,3)=J189)</f>
        <v>0</v>
      </c>
      <c r="Y189" s="94" t="b">
        <f>L189=INDEX(EUconst_InService,1)</f>
        <v>0</v>
      </c>
      <c r="Z189" s="73"/>
    </row>
    <row r="190" spans="1:26" s="74" customFormat="1" ht="12.75" customHeight="1">
      <c r="A190" s="49"/>
      <c r="B190" s="50"/>
      <c r="C190" s="76"/>
      <c r="D190" s="87" t="s">
        <v>176</v>
      </c>
      <c r="E190" s="179"/>
      <c r="F190" s="8"/>
      <c r="G190" s="8"/>
      <c r="H190" s="97">
        <f>IF(COUNT(F190:G190)&gt;0,F190*G190,"")</f>
      </c>
      <c r="I190" s="9"/>
      <c r="J190" s="10"/>
      <c r="K190" s="10"/>
      <c r="L190" s="9"/>
      <c r="M190" s="185"/>
      <c r="N190" s="9"/>
      <c r="O190" s="52"/>
      <c r="P190" s="49"/>
      <c r="Q190" s="49"/>
      <c r="R190" s="89">
        <f>IF(J190="",INDEX(EUconst_DistributionCorrection,1),INDEX(EUconst_DistributionCorrection,MATCH(J190,EUconst_DistributionType,0)))</f>
        <v>1</v>
      </c>
      <c r="S190" s="90">
        <f>IF(OR(K190="",J190=INDEX(EUconst_DistributionType,2),J190=INDEX(EUconst_DistributionType,3)),INDEX(EUconst_ConfidenceLevel,1),INDEX(EUconst_ConfidenceLevel,MATCH(K190,EUconst_UncertaintyType,0)))</f>
        <v>0.682689250166422</v>
      </c>
      <c r="T190" s="91">
        <f>IF(N190="",2,INDEX(EUconst_CorrelationFactor,MATCH(N190,EUconst_CorrelationType,0)))</f>
        <v>2</v>
      </c>
      <c r="U190" s="92" t="b">
        <f>OR(J190=INDEX(EUconst_DistributionType,2),J190=INDEX(EUconst_DistributionType,3))</f>
        <v>0</v>
      </c>
      <c r="V190" s="186">
        <f>IF(L190=INDEX(EUconst_InService,1),1,IF(M190="",2,M190))</f>
        <v>2</v>
      </c>
      <c r="W190" s="94">
        <f>IF(F190="","",ABS(G190)^T190*(ABS(F190)*I190/R190/TINV(1-S190,10^6))^2)</f>
      </c>
      <c r="X190" s="94" t="b">
        <f>OR(INDEX(EUconst_DistributionType,2)=J190,INDEX(EUconst_DistributionType,3)=J190)</f>
        <v>0</v>
      </c>
      <c r="Y190" s="94" t="b">
        <f>L190=INDEX(EUconst_InService,1)</f>
        <v>0</v>
      </c>
      <c r="Z190" s="73"/>
    </row>
    <row r="191" spans="1:26" s="74" customFormat="1" ht="4.5" customHeight="1">
      <c r="A191" s="49"/>
      <c r="B191" s="50"/>
      <c r="C191" s="76"/>
      <c r="D191" s="16"/>
      <c r="E191" s="77"/>
      <c r="F191" s="77"/>
      <c r="G191" s="77"/>
      <c r="H191" s="77"/>
      <c r="K191" s="77"/>
      <c r="L191" s="77"/>
      <c r="M191" s="77"/>
      <c r="O191" s="52"/>
      <c r="P191" s="49"/>
      <c r="Q191" s="49"/>
      <c r="R191" s="93"/>
      <c r="S191" s="93"/>
      <c r="T191" s="93"/>
      <c r="U191" s="49"/>
      <c r="V191" s="93"/>
      <c r="W191" s="93"/>
      <c r="X191" s="93"/>
      <c r="Y191" s="93"/>
      <c r="Z191" s="73"/>
    </row>
    <row r="192" spans="1:26" s="74" customFormat="1" ht="12.75" customHeight="1">
      <c r="A192" s="49"/>
      <c r="B192" s="50"/>
      <c r="C192" s="76"/>
      <c r="D192" s="84" t="s">
        <v>178</v>
      </c>
      <c r="E192" s="318" t="str">
        <f>Translations!$B$101</f>
        <v>Lagringskapacitet för bränsle-/materialmängd vid anläggningen</v>
      </c>
      <c r="F192" s="318"/>
      <c r="G192" s="318"/>
      <c r="H192" s="318"/>
      <c r="I192" s="318"/>
      <c r="J192" s="318"/>
      <c r="K192" s="318"/>
      <c r="L192" s="318"/>
      <c r="M192" s="318"/>
      <c r="N192" s="318"/>
      <c r="O192" s="52"/>
      <c r="P192" s="49"/>
      <c r="Q192" s="49"/>
      <c r="R192" s="49"/>
      <c r="S192" s="49"/>
      <c r="T192" s="49"/>
      <c r="U192" s="49"/>
      <c r="V192" s="49"/>
      <c r="W192" s="49"/>
      <c r="X192" s="49"/>
      <c r="Y192" s="49"/>
      <c r="Z192" s="73"/>
    </row>
    <row r="193" spans="1:26" s="74" customFormat="1" ht="38.25" customHeight="1">
      <c r="A193" s="49"/>
      <c r="B193" s="50"/>
      <c r="C193" s="76"/>
      <c r="D193" s="84"/>
      <c r="E193" s="313" t="str">
        <f>Translations!$B$102</f>
        <v>För att bestämma den övergripande osäkerheten antas att osäkerheten för avläsningarna på lagernivå alltid står i relation till lagringskapaciteten, inte till verkliga siffror. Detta gäller i typiska fall för siffror på en lagerbehållares nivå (t.ex. brännolja). Om verksamhetsutövaren emellertid kan visa att den relativa osäkerheten förändras med lagernivån, är det möjligt att i denna punkt i stället för kapaciteten ange lagringsnivån som den relativa osäkerheten förknippas med.</v>
      </c>
      <c r="F193" s="313"/>
      <c r="G193" s="313"/>
      <c r="H193" s="313"/>
      <c r="I193" s="313"/>
      <c r="J193" s="313"/>
      <c r="K193" s="313"/>
      <c r="L193" s="313"/>
      <c r="M193" s="313"/>
      <c r="N193" s="313"/>
      <c r="O193" s="98"/>
      <c r="P193" s="49"/>
      <c r="Q193" s="49"/>
      <c r="R193" s="49"/>
      <c r="S193" s="49"/>
      <c r="T193" s="49"/>
      <c r="U193" s="49"/>
      <c r="V193" s="49"/>
      <c r="W193" s="49"/>
      <c r="X193" s="49"/>
      <c r="Y193" s="49"/>
      <c r="Z193" s="73"/>
    </row>
    <row r="194" spans="1:26" s="74" customFormat="1" ht="49.5" customHeight="1">
      <c r="A194" s="49"/>
      <c r="B194" s="50"/>
      <c r="C194" s="76"/>
      <c r="D194" s="16"/>
      <c r="E194" s="180" t="str">
        <f>Translations!$B$94</f>
        <v>Namn eller kort beskrivning</v>
      </c>
      <c r="F194" s="85" t="str">
        <f>Translations!$B$103</f>
        <v>Lagerkapacitet [t.ex. t eller m³] </v>
      </c>
      <c r="G194" s="99"/>
      <c r="H194" s="85" t="str">
        <f>Translations!$B$103</f>
        <v>Lagerkapacitet [t.ex. t eller m³] </v>
      </c>
      <c r="I194" s="85" t="str">
        <f>Translations!$B$67</f>
        <v>Osäkerhet för enskild mätningstillfälle</v>
      </c>
      <c r="J194" s="85" t="str">
        <f>Translations!$B$72</f>
        <v>Fördelningstyp</v>
      </c>
      <c r="K194" s="85" t="str">
        <f>Translations!$B$78</f>
        <v>Standardosäkerhet eller utvidgad osäkerhet?</v>
      </c>
      <c r="L194" s="85" t="str">
        <f>Translations!$B$81</f>
        <v>Är osäkerhetsvärdet "i drift"?</v>
      </c>
      <c r="M194" s="85" t="str">
        <f>Translations!$B$84</f>
        <v>Justeringsfaktor </v>
      </c>
      <c r="N194" s="85" t="str">
        <f>Translations!$B$88</f>
        <v>Korrelerande eller icke-korrelerande?</v>
      </c>
      <c r="O194" s="98"/>
      <c r="P194" s="49"/>
      <c r="Q194" s="49"/>
      <c r="R194" s="86" t="s">
        <v>166</v>
      </c>
      <c r="S194" s="86" t="s">
        <v>164</v>
      </c>
      <c r="T194" s="86" t="s">
        <v>165</v>
      </c>
      <c r="U194" s="86" t="s">
        <v>169</v>
      </c>
      <c r="V194" s="86" t="s">
        <v>190</v>
      </c>
      <c r="W194" s="86" t="s">
        <v>167</v>
      </c>
      <c r="X194" s="86" t="s">
        <v>168</v>
      </c>
      <c r="Y194" s="86" t="s">
        <v>191</v>
      </c>
      <c r="Z194" s="73"/>
    </row>
    <row r="195" spans="1:26" s="74" customFormat="1" ht="12.75" customHeight="1">
      <c r="A195" s="49"/>
      <c r="B195" s="50"/>
      <c r="C195" s="76"/>
      <c r="D195" s="16"/>
      <c r="E195" s="181"/>
      <c r="F195" s="11"/>
      <c r="G195" s="99"/>
      <c r="H195" s="100">
        <f>IF(ISNUMBER(F195),F195,"")</f>
      </c>
      <c r="I195" s="12"/>
      <c r="J195" s="13"/>
      <c r="K195" s="13"/>
      <c r="L195" s="12"/>
      <c r="M195" s="187"/>
      <c r="N195" s="12"/>
      <c r="O195" s="98"/>
      <c r="P195" s="49"/>
      <c r="Q195" s="49"/>
      <c r="R195" s="89">
        <f>IF(J195="",INDEX(EUconst_DistributionCorrection,1),INDEX(EUconst_DistributionCorrection,MATCH(J195,EUconst_DistributionType,0)))</f>
        <v>1</v>
      </c>
      <c r="S195" s="90">
        <f>IF(OR(K195="",J195=INDEX(EUconst_DistributionType,2),J195=INDEX(EUconst_DistributionType,3)),INDEX(EUconst_ConfidenceLevel,1),INDEX(EUconst_ConfidenceLevel,MATCH(K195,EUconst_UncertaintyType,0)))</f>
        <v>0.682689250166422</v>
      </c>
      <c r="T195" s="91">
        <f>IF(N195="",2,INDEX(EUconst_CorrelationFactor,MATCH(N195,EUconst_CorrelationType,0)))</f>
        <v>2</v>
      </c>
      <c r="U195" s="92" t="b">
        <f>OR(J195=INDEX(EUconst_DistributionType,2),J195=INDEX(EUconst_DistributionType,3))</f>
        <v>0</v>
      </c>
      <c r="V195" s="186">
        <f>IF(L195=INDEX(EUconst_InService,1),1,IF(M195="",2,M195))</f>
        <v>2</v>
      </c>
      <c r="W195" s="94">
        <f>IF(H195="","",2^(T195)*(ABS(H195)*I195/R195/TINV(1-S195,10^6))^2)</f>
      </c>
      <c r="X195" s="94" t="b">
        <f>OR(INDEX(EUconst_DistributionType,2)=J195,INDEX(EUconst_DistributionType,3)=J195)</f>
        <v>0</v>
      </c>
      <c r="Y195" s="94" t="b">
        <f>L195=INDEX(EUconst_InService,1)</f>
        <v>0</v>
      </c>
      <c r="Z195" s="73"/>
    </row>
    <row r="196" spans="1:26" s="74" customFormat="1" ht="4.5" customHeight="1">
      <c r="A196" s="49"/>
      <c r="B196" s="50"/>
      <c r="C196" s="76"/>
      <c r="D196" s="16"/>
      <c r="E196" s="16"/>
      <c r="F196" s="16"/>
      <c r="G196" s="16"/>
      <c r="H196" s="16"/>
      <c r="I196" s="16"/>
      <c r="J196" s="16"/>
      <c r="K196" s="16"/>
      <c r="L196" s="16"/>
      <c r="M196" s="16"/>
      <c r="N196" s="16"/>
      <c r="O196" s="98"/>
      <c r="P196" s="49"/>
      <c r="Q196" s="49"/>
      <c r="R196" s="101"/>
      <c r="S196" s="102"/>
      <c r="T196" s="103"/>
      <c r="U196" s="104"/>
      <c r="V196" s="93"/>
      <c r="W196" s="105"/>
      <c r="X196" s="105"/>
      <c r="Y196" s="95"/>
      <c r="Z196" s="73"/>
    </row>
    <row r="197" spans="1:26" s="74" customFormat="1" ht="12.75" customHeight="1">
      <c r="A197" s="49"/>
      <c r="B197" s="50"/>
      <c r="C197" s="76"/>
      <c r="D197" s="84" t="s">
        <v>179</v>
      </c>
      <c r="E197" s="318" t="str">
        <f>Translations!$B$104</f>
        <v>Lagernivå i årets början och slut</v>
      </c>
      <c r="F197" s="318"/>
      <c r="G197" s="318"/>
      <c r="H197" s="318"/>
      <c r="I197" s="318"/>
      <c r="J197" s="318"/>
      <c r="K197" s="318"/>
      <c r="L197" s="318"/>
      <c r="M197" s="318"/>
      <c r="N197" s="318"/>
      <c r="O197" s="98"/>
      <c r="P197" s="49"/>
      <c r="Q197" s="49"/>
      <c r="R197" s="49"/>
      <c r="S197" s="49"/>
      <c r="T197" s="49"/>
      <c r="U197" s="49"/>
      <c r="V197" s="49"/>
      <c r="W197" s="49"/>
      <c r="X197" s="49"/>
      <c r="Y197" s="49"/>
      <c r="Z197" s="73"/>
    </row>
    <row r="198" spans="1:26" s="74" customFormat="1" ht="25.5" customHeight="1">
      <c r="A198" s="49"/>
      <c r="B198" s="50"/>
      <c r="C198" s="76"/>
      <c r="D198" s="84"/>
      <c r="E198" s="313" t="str">
        <f>Translations!$B$105</f>
        <v>Detta fält är inte obligatoriskt för bestämning av den årliga genomsnittliga osäkerheten. Den verkliga uppnådda osäkerheten kan dock bestämmas genom att fylla i punkterna a och b ovan, tillsammans med uppgifterna nedan om lagret i årets början och slut.</v>
      </c>
      <c r="F198" s="313"/>
      <c r="G198" s="313"/>
      <c r="H198" s="313"/>
      <c r="I198" s="313"/>
      <c r="J198" s="313"/>
      <c r="K198" s="313"/>
      <c r="L198" s="313"/>
      <c r="M198" s="313"/>
      <c r="N198" s="313"/>
      <c r="O198" s="98"/>
      <c r="P198" s="49"/>
      <c r="Q198" s="49"/>
      <c r="R198" s="49"/>
      <c r="S198" s="49"/>
      <c r="T198" s="49"/>
      <c r="U198" s="49"/>
      <c r="V198" s="49"/>
      <c r="W198" s="49"/>
      <c r="X198" s="49"/>
      <c r="Y198" s="49"/>
      <c r="Z198" s="73"/>
    </row>
    <row r="199" spans="1:26" s="74" customFormat="1" ht="49.5" customHeight="1">
      <c r="A199" s="49"/>
      <c r="B199" s="50"/>
      <c r="C199" s="76"/>
      <c r="D199" s="16"/>
      <c r="E199" s="180" t="str">
        <f>Translations!$B$94</f>
        <v>Namn eller kort beskrivning</v>
      </c>
      <c r="F199" s="85" t="str">
        <f>Translations!$B$106</f>
        <v>Lagermängd [t.ex. t eller m³] </v>
      </c>
      <c r="G199" s="99"/>
      <c r="H199" s="85" t="str">
        <f>Translations!$B$106</f>
        <v>Lagermängd [t.ex. t eller m³] </v>
      </c>
      <c r="K199" s="77"/>
      <c r="L199" s="77"/>
      <c r="M199" s="77"/>
      <c r="N199" s="77"/>
      <c r="O199" s="98"/>
      <c r="P199" s="49"/>
      <c r="Q199" s="49"/>
      <c r="R199" s="49"/>
      <c r="S199" s="49"/>
      <c r="T199" s="49"/>
      <c r="U199" s="49"/>
      <c r="V199" s="49"/>
      <c r="W199" s="49"/>
      <c r="X199" s="49"/>
      <c r="Y199" s="49"/>
      <c r="Z199" s="73"/>
    </row>
    <row r="200" spans="1:26" s="74" customFormat="1" ht="12.75" customHeight="1">
      <c r="A200" s="49"/>
      <c r="B200" s="50"/>
      <c r="C200" s="76"/>
      <c r="D200" s="16"/>
      <c r="E200" s="182" t="str">
        <f>Translations!$B$107</f>
        <v>I början av året</v>
      </c>
      <c r="F200" s="11"/>
      <c r="G200" s="99"/>
      <c r="H200" s="100">
        <f>IF(ISNUMBER(F200),F200,"")</f>
      </c>
      <c r="K200" s="77"/>
      <c r="L200" s="77"/>
      <c r="M200" s="77"/>
      <c r="N200" s="77"/>
      <c r="O200" s="98"/>
      <c r="P200" s="49"/>
      <c r="Q200" s="49"/>
      <c r="R200" s="49"/>
      <c r="S200" s="49"/>
      <c r="T200" s="49"/>
      <c r="U200" s="49"/>
      <c r="V200" s="49"/>
      <c r="W200" s="49"/>
      <c r="X200" s="49"/>
      <c r="Y200" s="49"/>
      <c r="Z200" s="73"/>
    </row>
    <row r="201" spans="1:26" s="74" customFormat="1" ht="12.75" customHeight="1">
      <c r="A201" s="49"/>
      <c r="B201" s="50"/>
      <c r="C201" s="76"/>
      <c r="D201" s="16"/>
      <c r="E201" s="182" t="str">
        <f>Translations!$B$108</f>
        <v>I slutet av året</v>
      </c>
      <c r="F201" s="11"/>
      <c r="G201" s="99"/>
      <c r="H201" s="100">
        <f>IF(ISNUMBER(F201),F201,"")</f>
      </c>
      <c r="K201" s="77"/>
      <c r="L201" s="77"/>
      <c r="M201" s="77"/>
      <c r="N201" s="77"/>
      <c r="O201" s="98"/>
      <c r="P201" s="49"/>
      <c r="Q201" s="49"/>
      <c r="R201" s="49"/>
      <c r="S201" s="49"/>
      <c r="T201" s="49"/>
      <c r="U201" s="49"/>
      <c r="V201" s="49"/>
      <c r="W201" s="49"/>
      <c r="X201" s="49"/>
      <c r="Y201" s="49"/>
      <c r="Z201" s="73"/>
    </row>
    <row r="202" spans="1:26" s="74" customFormat="1" ht="4.5" customHeight="1">
      <c r="A202" s="49"/>
      <c r="B202" s="50"/>
      <c r="C202" s="76"/>
      <c r="D202" s="16"/>
      <c r="E202" s="77"/>
      <c r="F202" s="77"/>
      <c r="G202" s="77"/>
      <c r="H202" s="77"/>
      <c r="J202" s="77"/>
      <c r="K202" s="77"/>
      <c r="L202" s="77"/>
      <c r="M202" s="77"/>
      <c r="N202" s="77"/>
      <c r="O202" s="98"/>
      <c r="P202" s="49"/>
      <c r="Q202" s="49"/>
      <c r="R202" s="49"/>
      <c r="S202" s="49"/>
      <c r="T202" s="49"/>
      <c r="U202" s="49"/>
      <c r="V202" s="49"/>
      <c r="W202" s="49"/>
      <c r="X202" s="49"/>
      <c r="Y202" s="49"/>
      <c r="Z202" s="73"/>
    </row>
    <row r="203" spans="1:26" s="74" customFormat="1" ht="12.75" customHeight="1">
      <c r="A203" s="49"/>
      <c r="B203" s="50"/>
      <c r="C203" s="76"/>
      <c r="D203" s="84" t="s">
        <v>180</v>
      </c>
      <c r="E203" s="106" t="str">
        <f>Translations!$B$109</f>
        <v>Genomsnittlig årlig förbrukning [t.ex. t eller nm³] </v>
      </c>
      <c r="F203" s="106"/>
      <c r="G203" s="106"/>
      <c r="H203" s="107"/>
      <c r="I203" s="108"/>
      <c r="J203" s="109">
        <f>IF(COUNT(H178:H182,H186:H190,H200:H201)&gt;0,SUM(H178:H182,H200)-SUM(H186:H190,H201),"")</f>
      </c>
      <c r="K203" s="310" t="str">
        <f>Translations!$B$110</f>
        <v>Lagerkapacitet (andel av den årliga mängduppgiften):</v>
      </c>
      <c r="L203" s="311"/>
      <c r="M203" s="312"/>
      <c r="N203" s="110">
        <f>IF(ISNUMBER(J203),IF(J203&gt;0,SUM(H195)/J203,""),"")</f>
      </c>
      <c r="O203" s="98"/>
      <c r="P203" s="49"/>
      <c r="Q203" s="49"/>
      <c r="R203" s="49"/>
      <c r="S203" s="49"/>
      <c r="T203" s="49"/>
      <c r="U203" s="49"/>
      <c r="V203" s="49"/>
      <c r="W203" s="49"/>
      <c r="X203" s="49"/>
      <c r="Y203" s="49"/>
      <c r="Z203" s="73"/>
    </row>
    <row r="204" spans="1:26" s="74" customFormat="1" ht="25.5" customHeight="1">
      <c r="A204" s="49"/>
      <c r="B204" s="50"/>
      <c r="C204" s="76"/>
      <c r="D204" s="16"/>
      <c r="E204" s="313" t="str">
        <f>Translations!$B$111</f>
        <v>Den årliga förbrukningen har beräknats genom att subtrahera den mängd som förflyttats från anläggningen (punkt b) från den mängd som levererats till/förbrukats vid anläggningen (punkt a) och ta hänsyn till lagerförändringarna (punkt d).</v>
      </c>
      <c r="F204" s="313"/>
      <c r="G204" s="313"/>
      <c r="H204" s="313"/>
      <c r="I204" s="313"/>
      <c r="J204" s="313"/>
      <c r="K204" s="77"/>
      <c r="L204" s="77"/>
      <c r="M204" s="77"/>
      <c r="N204" s="188">
        <f>IF(N203="","",IF(N203&gt;=5%,"&gt;=5%","&lt;5%"))</f>
      </c>
      <c r="O204" s="98"/>
      <c r="P204" s="49"/>
      <c r="Q204" s="49"/>
      <c r="R204" s="49"/>
      <c r="S204" s="49"/>
      <c r="T204" s="49"/>
      <c r="U204" s="49"/>
      <c r="V204" s="49"/>
      <c r="W204" s="49"/>
      <c r="X204" s="49"/>
      <c r="Y204" s="49"/>
      <c r="Z204" s="73"/>
    </row>
    <row r="205" spans="1:26" s="74" customFormat="1" ht="4.5" customHeight="1">
      <c r="A205" s="49"/>
      <c r="B205" s="50"/>
      <c r="C205" s="76"/>
      <c r="D205" s="16"/>
      <c r="E205" s="111"/>
      <c r="F205" s="111"/>
      <c r="G205" s="111"/>
      <c r="J205" s="112"/>
      <c r="K205" s="77"/>
      <c r="L205" s="77"/>
      <c r="M205" s="77"/>
      <c r="N205" s="77"/>
      <c r="O205" s="52"/>
      <c r="P205" s="49"/>
      <c r="Q205" s="49"/>
      <c r="R205" s="49"/>
      <c r="S205" s="49"/>
      <c r="T205" s="49"/>
      <c r="U205" s="49"/>
      <c r="V205" s="49"/>
      <c r="W205" s="49"/>
      <c r="X205" s="49"/>
      <c r="Y205" s="49"/>
      <c r="Z205" s="73"/>
    </row>
    <row r="206" spans="1:26" s="74" customFormat="1" ht="12.75" customHeight="1">
      <c r="A206" s="49"/>
      <c r="B206" s="50"/>
      <c r="C206" s="76"/>
      <c r="D206" s="84" t="s">
        <v>183</v>
      </c>
      <c r="E206" s="314" t="str">
        <f>Translations!$B$112</f>
        <v>Övergripande osäkerhet (k=1, 1σ, 68%)</v>
      </c>
      <c r="F206" s="314"/>
      <c r="G206" s="314"/>
      <c r="H206" s="107"/>
      <c r="I206" s="107"/>
      <c r="J206" s="113">
        <f>IF(OR(J203="",J203=0),"",SQRT(SUM(W178:W182,W186:W190,W195))/J203)</f>
      </c>
      <c r="L206" s="77"/>
      <c r="M206" s="114"/>
      <c r="N206" s="77"/>
      <c r="O206" s="52"/>
      <c r="P206" s="49"/>
      <c r="Q206" s="49"/>
      <c r="R206" s="49"/>
      <c r="S206" s="49"/>
      <c r="T206" s="49"/>
      <c r="U206" s="49"/>
      <c r="V206" s="49"/>
      <c r="W206" s="49"/>
      <c r="X206" s="49"/>
      <c r="Y206" s="49"/>
      <c r="Z206" s="73"/>
    </row>
    <row r="207" spans="1:26" s="74" customFormat="1" ht="12.75" customHeight="1">
      <c r="A207" s="49"/>
      <c r="B207" s="50"/>
      <c r="C207" s="76"/>
      <c r="D207" s="84" t="s">
        <v>188</v>
      </c>
      <c r="E207" s="315" t="str">
        <f>Translations!$B$113</f>
        <v>Övergripande osäkerhet (k=2, 2σ, 95%)</v>
      </c>
      <c r="F207" s="315"/>
      <c r="G207" s="315"/>
      <c r="H207" s="115"/>
      <c r="I207" s="115"/>
      <c r="J207" s="116">
        <f>IF(J206="","",J206*2)</f>
      </c>
      <c r="L207" s="117"/>
      <c r="M207" s="77"/>
      <c r="N207" s="77"/>
      <c r="O207" s="52"/>
      <c r="P207" s="49"/>
      <c r="Q207" s="49"/>
      <c r="R207" s="49"/>
      <c r="S207" s="49"/>
      <c r="T207" s="49"/>
      <c r="U207" s="49"/>
      <c r="V207" s="49"/>
      <c r="W207" s="118"/>
      <c r="X207" s="118"/>
      <c r="Y207" s="118"/>
      <c r="Z207" s="73"/>
    </row>
    <row r="208" spans="1:26" s="74" customFormat="1" ht="37.5" customHeight="1">
      <c r="A208" s="49"/>
      <c r="B208" s="50"/>
      <c r="C208" s="76"/>
      <c r="D208" s="16"/>
      <c r="E208" s="316" t="str">
        <f>Translations!$B$114</f>
        <v>Detta är osäkerheten av bestämmandet av den mängduppgift om bränsle-/materialmängden som används på anläggningen på årsnivå. Detta osäkerhetsvärde jämförs med den största tillåtna osäkerheten som motsvarar bestämningsnivån. Till exempel den största tillåtna osäkerheten som motsvarar nivå 4 för mängduppgiften för bränslen i standardberäkningsmetoden är +/- 1,5 % under kalenderåret.</v>
      </c>
      <c r="F208" s="316"/>
      <c r="G208" s="316"/>
      <c r="H208" s="316"/>
      <c r="I208" s="316"/>
      <c r="J208" s="316"/>
      <c r="K208" s="316"/>
      <c r="L208" s="77"/>
      <c r="M208" s="77"/>
      <c r="N208" s="77"/>
      <c r="O208" s="52"/>
      <c r="P208" s="49"/>
      <c r="Q208" s="49"/>
      <c r="R208" s="49"/>
      <c r="S208" s="49"/>
      <c r="T208" s="49"/>
      <c r="U208" s="49"/>
      <c r="V208" s="49"/>
      <c r="W208" s="49"/>
      <c r="X208" s="49"/>
      <c r="Y208" s="49"/>
      <c r="Z208" s="73"/>
    </row>
    <row r="209" spans="1:31" ht="12.75" customHeight="1" thickBot="1">
      <c r="A209" s="62"/>
      <c r="B209" s="50"/>
      <c r="C209" s="63"/>
      <c r="D209" s="64"/>
      <c r="E209" s="65"/>
      <c r="F209" s="66"/>
      <c r="G209" s="67"/>
      <c r="H209" s="67"/>
      <c r="I209" s="67"/>
      <c r="J209" s="67"/>
      <c r="K209" s="67"/>
      <c r="L209" s="67"/>
      <c r="M209" s="67"/>
      <c r="N209" s="67"/>
      <c r="O209" s="68"/>
      <c r="P209" s="69"/>
      <c r="Q209" s="69"/>
      <c r="R209" s="69"/>
      <c r="S209" s="69"/>
      <c r="T209" s="69"/>
      <c r="U209" s="69"/>
      <c r="V209" s="69"/>
      <c r="W209" s="70"/>
      <c r="X209" s="70"/>
      <c r="Y209" s="70"/>
      <c r="Z209" s="71"/>
      <c r="AA209" s="72"/>
      <c r="AB209" s="72"/>
      <c r="AC209" s="72"/>
      <c r="AD209" s="72"/>
      <c r="AE209" s="72"/>
    </row>
    <row r="210" spans="1:26" s="74" customFormat="1" ht="12.75" customHeight="1" thickBot="1">
      <c r="A210" s="49"/>
      <c r="B210" s="50"/>
      <c r="C210" s="16"/>
      <c r="D210" s="16"/>
      <c r="E210" s="16"/>
      <c r="F210" s="16"/>
      <c r="G210" s="16"/>
      <c r="H210" s="16"/>
      <c r="I210" s="16"/>
      <c r="J210" s="16"/>
      <c r="K210" s="16"/>
      <c r="L210" s="16"/>
      <c r="M210" s="16"/>
      <c r="N210" s="16"/>
      <c r="O210" s="52"/>
      <c r="P210" s="49"/>
      <c r="Q210" s="49"/>
      <c r="R210" s="49"/>
      <c r="S210" s="49"/>
      <c r="T210" s="49"/>
      <c r="U210" s="49"/>
      <c r="V210" s="49"/>
      <c r="W210" s="49"/>
      <c r="X210" s="49"/>
      <c r="Y210" s="49"/>
      <c r="Z210" s="73"/>
    </row>
    <row r="211" spans="1:26" s="74" customFormat="1" ht="15.75" customHeight="1" thickBot="1">
      <c r="A211" s="49"/>
      <c r="B211" s="50"/>
      <c r="C211" s="75">
        <f>C145+1</f>
        <v>4</v>
      </c>
      <c r="D211" s="16"/>
      <c r="E211" s="328" t="str">
        <f>Translations!$B$53</f>
        <v>Detta är ett valfritt verktyg för beräkning av osäkerhet i anslutning till mätning på årsnivå.</v>
      </c>
      <c r="F211" s="328"/>
      <c r="G211" s="328"/>
      <c r="H211" s="328"/>
      <c r="I211" s="328"/>
      <c r="J211" s="328"/>
      <c r="K211" s="328"/>
      <c r="L211" s="328"/>
      <c r="M211" s="328"/>
      <c r="N211" s="328"/>
      <c r="O211" s="52"/>
      <c r="P211" s="49"/>
      <c r="Q211" s="49"/>
      <c r="R211" s="49"/>
      <c r="S211" s="49"/>
      <c r="T211" s="49"/>
      <c r="U211" s="49"/>
      <c r="V211" s="49"/>
      <c r="W211" s="49"/>
      <c r="X211" s="49"/>
      <c r="Y211" s="49"/>
      <c r="Z211" s="73"/>
    </row>
    <row r="212" spans="1:26" s="74" customFormat="1" ht="4.5" customHeight="1">
      <c r="A212" s="49"/>
      <c r="B212" s="50"/>
      <c r="C212" s="76"/>
      <c r="D212" s="16"/>
      <c r="E212" s="77"/>
      <c r="F212" s="77"/>
      <c r="G212" s="77"/>
      <c r="H212" s="77"/>
      <c r="I212" s="77"/>
      <c r="J212" s="77"/>
      <c r="K212" s="77"/>
      <c r="L212" s="77"/>
      <c r="M212" s="77"/>
      <c r="N212" s="77"/>
      <c r="O212" s="52"/>
      <c r="P212" s="49"/>
      <c r="Q212" s="49"/>
      <c r="R212" s="49"/>
      <c r="S212" s="49"/>
      <c r="T212" s="49"/>
      <c r="U212" s="49"/>
      <c r="V212" s="49"/>
      <c r="W212" s="49"/>
      <c r="X212" s="49"/>
      <c r="Y212" s="49"/>
      <c r="Z212" s="73"/>
    </row>
    <row r="213" spans="1:26" s="74" customFormat="1" ht="38.25" customHeight="1">
      <c r="A213" s="78"/>
      <c r="B213" s="50"/>
      <c r="C213" s="16"/>
      <c r="D213" s="16"/>
      <c r="E213" s="79" t="str">
        <f>Translations!$B$54</f>
        <v>Mängduppgift (import, förbrukning)</v>
      </c>
      <c r="F213" s="322" t="str">
        <f>Translations!$B$55</f>
        <v>Ange här uppgifterna om varje mätinstrument som används för att mäta mängden bränsle eller material som levererats till anläggningen (t.ex. anläggningen har två undermätningar med vilka de förbrukade totala mängderna eller uppgifterna som erhållits av leverantören av respektive bränsle eller material kan anmälas).</v>
      </c>
      <c r="G213" s="322"/>
      <c r="H213" s="322"/>
      <c r="I213" s="322"/>
      <c r="J213" s="322"/>
      <c r="K213" s="322"/>
      <c r="L213" s="322"/>
      <c r="M213" s="322"/>
      <c r="N213" s="322"/>
      <c r="O213" s="80"/>
      <c r="P213" s="81"/>
      <c r="Q213" s="81"/>
      <c r="R213" s="81"/>
      <c r="S213" s="81"/>
      <c r="T213" s="81"/>
      <c r="U213" s="81"/>
      <c r="V213" s="81"/>
      <c r="W213" s="82"/>
      <c r="X213" s="82"/>
      <c r="Y213" s="82"/>
      <c r="Z213" s="73"/>
    </row>
    <row r="214" spans="1:26" s="74" customFormat="1" ht="25.5" customHeight="1">
      <c r="A214" s="78"/>
      <c r="B214" s="50"/>
      <c r="C214" s="16"/>
      <c r="D214" s="16"/>
      <c r="E214" s="79" t="str">
        <f>Translations!$B$56</f>
        <v>Mängduppgift (överföring till annat ställe)</v>
      </c>
      <c r="F214" s="322" t="str">
        <f>Translations!$B$57</f>
        <v>Ange här uppgifterna om varje mätinstrument med vilket bränsle förs från anläggningen i stället för att bränslet förbrukas i anläggningen (t.ex. naturgas eller brännolja som sålts till tredje parter).</v>
      </c>
      <c r="G214" s="322"/>
      <c r="H214" s="322"/>
      <c r="I214" s="322"/>
      <c r="J214" s="322"/>
      <c r="K214" s="322"/>
      <c r="L214" s="322"/>
      <c r="M214" s="322"/>
      <c r="N214" s="322"/>
      <c r="O214" s="80"/>
      <c r="P214" s="81"/>
      <c r="Q214" s="81"/>
      <c r="R214" s="81"/>
      <c r="S214" s="81"/>
      <c r="T214" s="81"/>
      <c r="U214" s="81"/>
      <c r="V214" s="81"/>
      <c r="W214" s="82"/>
      <c r="X214" s="82"/>
      <c r="Y214" s="82"/>
      <c r="Z214" s="73"/>
    </row>
    <row r="215" spans="1:26" s="74" customFormat="1" ht="12.75" customHeight="1">
      <c r="A215" s="78"/>
      <c r="B215" s="50"/>
      <c r="C215" s="16"/>
      <c r="D215" s="16"/>
      <c r="E215" s="79" t="str">
        <f>Translations!$B$58</f>
        <v>Mängduppgift (lagrat)</v>
      </c>
      <c r="F215" s="322" t="str">
        <f>Translations!$B$59</f>
        <v>Ange här uppgifter om lager (t.ex. oljelager, silor), om bestämmandet av lagermängderna ingår i osäkerhetsbedömningen.</v>
      </c>
      <c r="G215" s="322"/>
      <c r="H215" s="322"/>
      <c r="I215" s="322"/>
      <c r="J215" s="322"/>
      <c r="K215" s="322"/>
      <c r="L215" s="322"/>
      <c r="M215" s="322"/>
      <c r="N215" s="322"/>
      <c r="O215" s="80"/>
      <c r="P215" s="81"/>
      <c r="Q215" s="81"/>
      <c r="R215" s="81"/>
      <c r="S215" s="81"/>
      <c r="T215" s="81"/>
      <c r="U215" s="81"/>
      <c r="V215" s="81"/>
      <c r="W215" s="82"/>
      <c r="X215" s="82"/>
      <c r="Y215" s="82"/>
      <c r="Z215" s="73"/>
    </row>
    <row r="216" spans="1:26" s="74" customFormat="1" ht="12.75" customHeight="1">
      <c r="A216" s="78"/>
      <c r="B216" s="50"/>
      <c r="C216" s="16"/>
      <c r="D216" s="16"/>
      <c r="E216" s="319" t="str">
        <f>Translations!$B$60</f>
        <v>Mängduppgift för enskild mätning</v>
      </c>
      <c r="F216" s="322" t="str">
        <f>Translations!$B$61</f>
        <v>Ange här uppgifterna om mätinstrumentens genomsnittliga mätvärde vid en mätningsgång.</v>
      </c>
      <c r="G216" s="322"/>
      <c r="H216" s="322"/>
      <c r="I216" s="322"/>
      <c r="J216" s="322"/>
      <c r="K216" s="322"/>
      <c r="L216" s="322"/>
      <c r="M216" s="322"/>
      <c r="N216" s="322"/>
      <c r="O216" s="80"/>
      <c r="P216" s="81"/>
      <c r="Q216" s="81"/>
      <c r="R216" s="81"/>
      <c r="S216" s="81"/>
      <c r="T216" s="81"/>
      <c r="U216" s="81"/>
      <c r="V216" s="81"/>
      <c r="W216" s="82"/>
      <c r="X216" s="82"/>
      <c r="Y216" s="82"/>
      <c r="Z216" s="73"/>
    </row>
    <row r="217" spans="1:26" s="74" customFormat="1" ht="38.25" customHeight="1">
      <c r="A217" s="78"/>
      <c r="B217" s="50"/>
      <c r="C217" s="16"/>
      <c r="D217" s="16"/>
      <c r="E217" s="320"/>
      <c r="F217" s="322" t="str">
        <f>Translations!$B$62</f>
        <v>Exempel 1: Tre leverantörer levererar fast bränsle till anläggningen, och varje leverantör mäter varje last med sin egen bilvåg. I detta fall ska de genomsnittliga mätuppgifterna för respektive leverantörs bilvåg fyllas i på separata rader (uppgifter på tre rader). Om alla levererade laster bestäms med en och samma våg som verksamhetsutövaren innehar, fylls uppgifterna om genomsnittslasten i endast på en rad.</v>
      </c>
      <c r="G217" s="322"/>
      <c r="H217" s="322"/>
      <c r="I217" s="322"/>
      <c r="J217" s="322"/>
      <c r="K217" s="322"/>
      <c r="L217" s="322"/>
      <c r="M217" s="322"/>
      <c r="N217" s="322"/>
      <c r="O217" s="80"/>
      <c r="P217" s="81"/>
      <c r="Q217" s="81"/>
      <c r="R217" s="81"/>
      <c r="S217" s="81"/>
      <c r="T217" s="81"/>
      <c r="U217" s="81"/>
      <c r="V217" s="81"/>
      <c r="W217" s="82"/>
      <c r="X217" s="82"/>
      <c r="Y217" s="82"/>
      <c r="Z217" s="73"/>
    </row>
    <row r="218" spans="1:26" s="74" customFormat="1" ht="25.5" customHeight="1">
      <c r="A218" s="78"/>
      <c r="B218" s="50"/>
      <c r="C218" s="16"/>
      <c r="D218" s="16"/>
      <c r="E218" s="321"/>
      <c r="F218" s="322" t="str">
        <f>Translations!$B$63</f>
        <v>Exempel 2: En gasdriven fjärrvärmeanläggning har två pannor. Mängduppgifterna bestäms med separata flödesmätare för varje panna (två mätinstrument). I detta fall ska uppgifterna för de båda mätinstrumenten fyllas i på separata rader.</v>
      </c>
      <c r="G218" s="322"/>
      <c r="H218" s="322"/>
      <c r="I218" s="322"/>
      <c r="J218" s="322"/>
      <c r="K218" s="322"/>
      <c r="L218" s="322"/>
      <c r="M218" s="322"/>
      <c r="N218" s="322"/>
      <c r="O218" s="80"/>
      <c r="P218" s="81"/>
      <c r="Q218" s="81"/>
      <c r="R218" s="81"/>
      <c r="S218" s="81"/>
      <c r="T218" s="81"/>
      <c r="U218" s="81"/>
      <c r="V218" s="81"/>
      <c r="W218" s="82"/>
      <c r="X218" s="82"/>
      <c r="Y218" s="82"/>
      <c r="Z218" s="73"/>
    </row>
    <row r="219" spans="1:26" s="74" customFormat="1" ht="12.75" customHeight="1">
      <c r="A219" s="78"/>
      <c r="B219" s="50"/>
      <c r="C219" s="16"/>
      <c r="D219" s="16"/>
      <c r="E219" s="319" t="str">
        <f>Translations!$B$64</f>
        <v>Antalet mätningstillfällen</v>
      </c>
      <c r="F219" s="327" t="str">
        <f>Translations!$B$65</f>
        <v>Ange här antalet mätningstillfällen för mätinstrumentet på årsnivå. </v>
      </c>
      <c r="G219" s="327"/>
      <c r="H219" s="327"/>
      <c r="I219" s="327"/>
      <c r="J219" s="327"/>
      <c r="K219" s="327"/>
      <c r="L219" s="327"/>
      <c r="M219" s="327"/>
      <c r="N219" s="327"/>
      <c r="O219" s="80"/>
      <c r="P219" s="81"/>
      <c r="Q219" s="81"/>
      <c r="R219" s="81"/>
      <c r="S219" s="81"/>
      <c r="T219" s="81"/>
      <c r="U219" s="81"/>
      <c r="V219" s="81"/>
      <c r="W219" s="82"/>
      <c r="X219" s="82"/>
      <c r="Y219" s="82"/>
      <c r="Z219" s="73"/>
    </row>
    <row r="220" spans="1:26" s="74" customFormat="1" ht="12.75" customHeight="1">
      <c r="A220" s="78"/>
      <c r="B220" s="50"/>
      <c r="C220" s="16"/>
      <c r="D220" s="16"/>
      <c r="E220" s="321"/>
      <c r="F220" s="327" t="str">
        <f>Translations!$B$66</f>
        <v>Den årliga mängden som mätts med mätinstrumentet erhålls genom att multiplicera antalet mätningstillfällen med mängduppgiften per mätningstillfälle.</v>
      </c>
      <c r="G220" s="327"/>
      <c r="H220" s="327"/>
      <c r="I220" s="327"/>
      <c r="J220" s="327"/>
      <c r="K220" s="327"/>
      <c r="L220" s="327"/>
      <c r="M220" s="327"/>
      <c r="N220" s="327"/>
      <c r="O220" s="80"/>
      <c r="P220" s="81"/>
      <c r="Q220" s="81"/>
      <c r="R220" s="81"/>
      <c r="S220" s="81"/>
      <c r="T220" s="81"/>
      <c r="U220" s="81"/>
      <c r="V220" s="81"/>
      <c r="W220" s="82"/>
      <c r="X220" s="82"/>
      <c r="Y220" s="82"/>
      <c r="Z220" s="73"/>
    </row>
    <row r="221" spans="1:26" s="74" customFormat="1" ht="12.75" customHeight="1">
      <c r="A221" s="49"/>
      <c r="B221" s="50"/>
      <c r="C221" s="76"/>
      <c r="D221" s="16"/>
      <c r="E221" s="319" t="str">
        <f>Translations!$B$67</f>
        <v>Osäkerhet för enskild mätningstillfälle</v>
      </c>
      <c r="F221" s="322" t="str">
        <f>Translations!$B$68</f>
        <v>Ange den relativa osäkerheten för det enskilda mätningstillfället uttryckt i procent.</v>
      </c>
      <c r="G221" s="322"/>
      <c r="H221" s="322"/>
      <c r="I221" s="322"/>
      <c r="J221" s="322"/>
      <c r="K221" s="322"/>
      <c r="L221" s="322"/>
      <c r="M221" s="322"/>
      <c r="N221" s="322"/>
      <c r="O221" s="52"/>
      <c r="P221" s="49"/>
      <c r="Q221" s="49"/>
      <c r="R221" s="49"/>
      <c r="S221" s="49"/>
      <c r="T221" s="49"/>
      <c r="U221" s="49"/>
      <c r="V221" s="49"/>
      <c r="W221" s="49"/>
      <c r="X221" s="49"/>
      <c r="Y221" s="49"/>
      <c r="Z221" s="73"/>
    </row>
    <row r="222" spans="1:26" s="74" customFormat="1" ht="38.25" customHeight="1">
      <c r="A222" s="49"/>
      <c r="B222" s="50"/>
      <c r="C222" s="76"/>
      <c r="D222" s="16"/>
      <c r="E222" s="320"/>
      <c r="F222" s="322" t="str">
        <f>Translations!$B$69</f>
        <v>I vissa fall ska den osäkerhet som meddelas här vara ett resultat av en tidigare beräkning. Till exempel i exempel 2 ovan ska man i fråga om gasmätarnas osäkerhet eventuellt ta hänsyn till de elektroniska mängdomvandlarnas osäkerhet. Dessa osäkerhetsfaktorer kan bestämmas genom att först använda verktygen i tabellen "Osäkerhet_Produkt" och ange de osäkerheter som erhållits i denna tabell.</v>
      </c>
      <c r="G222" s="322"/>
      <c r="H222" s="322"/>
      <c r="I222" s="322"/>
      <c r="J222" s="322"/>
      <c r="K222" s="322"/>
      <c r="L222" s="322"/>
      <c r="M222" s="322"/>
      <c r="N222" s="322"/>
      <c r="O222" s="52"/>
      <c r="P222" s="49"/>
      <c r="Q222" s="49"/>
      <c r="R222" s="49"/>
      <c r="S222" s="49"/>
      <c r="T222" s="49"/>
      <c r="U222" s="49"/>
      <c r="V222" s="49"/>
      <c r="W222" s="49"/>
      <c r="X222" s="49"/>
      <c r="Y222" s="49"/>
      <c r="Z222" s="73"/>
    </row>
    <row r="223" spans="1:26" s="74" customFormat="1" ht="25.5" customHeight="1">
      <c r="A223" s="49"/>
      <c r="B223" s="50"/>
      <c r="C223" s="76"/>
      <c r="D223" s="16"/>
      <c r="E223" s="320"/>
      <c r="F223" s="322" t="str">
        <f>Translations!$B$70</f>
        <v>Osäkerheten kan erhållas från olika källor, t.ex. det högsta tillåtna felet under drift i enlighet med lagstiftningen om mätinstrument, osäkerhet frånkalibrering, utrustningstillverkarens handlingar osv.</v>
      </c>
      <c r="G223" s="322"/>
      <c r="H223" s="322"/>
      <c r="I223" s="322"/>
      <c r="J223" s="322"/>
      <c r="K223" s="322"/>
      <c r="L223" s="322"/>
      <c r="M223" s="322"/>
      <c r="N223" s="322"/>
      <c r="O223" s="52"/>
      <c r="P223" s="49"/>
      <c r="Q223" s="49"/>
      <c r="R223" s="49"/>
      <c r="S223" s="49"/>
      <c r="T223" s="49"/>
      <c r="U223" s="49"/>
      <c r="V223" s="49"/>
      <c r="W223" s="49"/>
      <c r="X223" s="49"/>
      <c r="Y223" s="49"/>
      <c r="Z223" s="73"/>
    </row>
    <row r="224" spans="1:26" s="74" customFormat="1" ht="25.5" customHeight="1">
      <c r="A224" s="49"/>
      <c r="B224" s="50"/>
      <c r="C224" s="76"/>
      <c r="D224" s="16"/>
      <c r="E224" s="321"/>
      <c r="F224" s="322" t="str">
        <f>Translations!$B$71</f>
        <v>Osäkerhetsfördelningens typ och täckning i anslutning till procentandelen i fråga (standard eller utvidgad) ska meddelas i de följande kolumnerna (se nedan).</v>
      </c>
      <c r="G224" s="322"/>
      <c r="H224" s="322"/>
      <c r="I224" s="322"/>
      <c r="J224" s="322"/>
      <c r="K224" s="322"/>
      <c r="L224" s="322"/>
      <c r="M224" s="322"/>
      <c r="N224" s="322"/>
      <c r="O224" s="52"/>
      <c r="P224" s="49"/>
      <c r="Q224" s="49"/>
      <c r="R224" s="49"/>
      <c r="S224" s="49"/>
      <c r="T224" s="49"/>
      <c r="U224" s="49"/>
      <c r="V224" s="49"/>
      <c r="W224" s="49"/>
      <c r="X224" s="49"/>
      <c r="Y224" s="49"/>
      <c r="Z224" s="73"/>
    </row>
    <row r="225" spans="1:26" s="74" customFormat="1" ht="12.75" customHeight="1">
      <c r="A225" s="49"/>
      <c r="B225" s="50"/>
      <c r="C225" s="76"/>
      <c r="D225" s="16"/>
      <c r="E225" s="319" t="str">
        <f>Translations!$B$72</f>
        <v>Fördelningstyp</v>
      </c>
      <c r="F225" s="322" t="str">
        <f>Translations!$B$73</f>
        <v>Ange här den fördelningstyp som lämpar sig för osäkerheten genom att välja ett av följande alternativ (rullgardinsmeny):</v>
      </c>
      <c r="G225" s="322"/>
      <c r="H225" s="322"/>
      <c r="I225" s="322"/>
      <c r="J225" s="322"/>
      <c r="K225" s="322"/>
      <c r="L225" s="322"/>
      <c r="M225" s="322"/>
      <c r="N225" s="322"/>
      <c r="O225" s="52"/>
      <c r="P225" s="49"/>
      <c r="Q225" s="49"/>
      <c r="R225" s="49"/>
      <c r="S225" s="49"/>
      <c r="T225" s="49"/>
      <c r="U225" s="49"/>
      <c r="V225" s="49"/>
      <c r="W225" s="49"/>
      <c r="X225" s="49"/>
      <c r="Y225" s="49"/>
      <c r="Z225" s="73"/>
    </row>
    <row r="226" spans="1:26" s="74" customFormat="1" ht="25.5" customHeight="1">
      <c r="A226" s="78"/>
      <c r="B226" s="50"/>
      <c r="C226" s="16"/>
      <c r="D226" s="16"/>
      <c r="E226" s="325"/>
      <c r="F226" s="83" t="s">
        <v>41</v>
      </c>
      <c r="G226" s="313" t="str">
        <f>Translations!$B$74</f>
        <v>normalfördelning: en fördelning av detta slag förekommer i typiska fall i fråga om osäkerheter som erhålls från kalibreringsrapporter, utrustningstillverkarens handlingar och kombinerade osäkerheter.</v>
      </c>
      <c r="H226" s="313"/>
      <c r="I226" s="313"/>
      <c r="J226" s="313"/>
      <c r="K226" s="313"/>
      <c r="L226" s="313"/>
      <c r="M226" s="313"/>
      <c r="N226" s="313"/>
      <c r="O226" s="80"/>
      <c r="P226" s="81"/>
      <c r="Q226" s="81"/>
      <c r="R226" s="81"/>
      <c r="S226" s="81"/>
      <c r="T226" s="81"/>
      <c r="U226" s="81"/>
      <c r="V226" s="81"/>
      <c r="W226" s="82"/>
      <c r="X226" s="82"/>
      <c r="Y226" s="82"/>
      <c r="Z226" s="73"/>
    </row>
    <row r="227" spans="1:26" s="74" customFormat="1" ht="12.75" customHeight="1">
      <c r="A227" s="78"/>
      <c r="B227" s="50"/>
      <c r="C227" s="16"/>
      <c r="D227" s="16"/>
      <c r="E227" s="325"/>
      <c r="F227" s="83" t="s">
        <v>41</v>
      </c>
      <c r="G227" s="313" t="str">
        <f>Translations!$B$75</f>
        <v>jämn fördelning: en fördelning av detta slag förekommer i typiska fall i fråga om största tillåtna fel, toleranser och osäkerheter som meddelas i referenshandlingar.</v>
      </c>
      <c r="H227" s="313"/>
      <c r="I227" s="313"/>
      <c r="J227" s="313"/>
      <c r="K227" s="313"/>
      <c r="L227" s="313"/>
      <c r="M227" s="313"/>
      <c r="N227" s="313"/>
      <c r="O227" s="80"/>
      <c r="P227" s="81"/>
      <c r="Q227" s="81"/>
      <c r="R227" s="81"/>
      <c r="S227" s="81"/>
      <c r="T227" s="81"/>
      <c r="U227" s="81"/>
      <c r="V227" s="81"/>
      <c r="W227" s="82"/>
      <c r="X227" s="82"/>
      <c r="Y227" s="82"/>
      <c r="Z227" s="73"/>
    </row>
    <row r="228" spans="1:26" s="74" customFormat="1" ht="25.5" customHeight="1">
      <c r="A228" s="78"/>
      <c r="B228" s="50"/>
      <c r="C228" s="16"/>
      <c r="D228" s="16"/>
      <c r="E228" s="325"/>
      <c r="F228" s="83" t="s">
        <v>41</v>
      </c>
      <c r="G228" s="313" t="str">
        <f>Translations!$B$76</f>
        <v>triangelfördelning: en fördelning av detta slag används typiskt t.ex. i fall i vilka det endast finns lite populationsdata eller i vilka relationen mellan variabler är känd men datamängden är liten osv.</v>
      </c>
      <c r="H228" s="313"/>
      <c r="I228" s="313"/>
      <c r="J228" s="313"/>
      <c r="K228" s="313"/>
      <c r="L228" s="313"/>
      <c r="M228" s="313"/>
      <c r="N228" s="313"/>
      <c r="O228" s="80"/>
      <c r="P228" s="81"/>
      <c r="Q228" s="81"/>
      <c r="R228" s="81"/>
      <c r="S228" s="81"/>
      <c r="T228" s="81"/>
      <c r="U228" s="81"/>
      <c r="V228" s="81"/>
      <c r="W228" s="82"/>
      <c r="X228" s="82"/>
      <c r="Y228" s="82"/>
      <c r="Z228" s="73"/>
    </row>
    <row r="229" spans="1:26" s="74" customFormat="1" ht="12.75" customHeight="1">
      <c r="A229" s="78"/>
      <c r="B229" s="50"/>
      <c r="C229" s="16"/>
      <c r="D229" s="16"/>
      <c r="E229" s="321"/>
      <c r="F229" s="83" t="s">
        <v>41</v>
      </c>
      <c r="G229" s="326" t="str">
        <f>Translations!$B$77</f>
        <v>okänd fördelning: om fördelningstypen är okänd, är antagandet att typen är normalfördelning.</v>
      </c>
      <c r="H229" s="326"/>
      <c r="I229" s="326"/>
      <c r="J229" s="326"/>
      <c r="K229" s="326"/>
      <c r="L229" s="326"/>
      <c r="M229" s="326"/>
      <c r="N229" s="326"/>
      <c r="O229" s="80"/>
      <c r="P229" s="81"/>
      <c r="Q229" s="81"/>
      <c r="R229" s="81"/>
      <c r="S229" s="81"/>
      <c r="T229" s="81"/>
      <c r="U229" s="81"/>
      <c r="V229" s="81"/>
      <c r="W229" s="82"/>
      <c r="X229" s="82"/>
      <c r="Y229" s="82"/>
      <c r="Z229" s="73"/>
    </row>
    <row r="230" spans="1:26" s="74" customFormat="1" ht="12.75" customHeight="1">
      <c r="A230" s="49"/>
      <c r="B230" s="50"/>
      <c r="C230" s="76"/>
      <c r="D230" s="16"/>
      <c r="E230" s="319" t="str">
        <f>Translations!$B$78</f>
        <v>Standardosäkerhet eller utvidgad osäkerhet?</v>
      </c>
      <c r="F230" s="322" t="str">
        <f>Translations!$B$79</f>
        <v>Om normalfördelning används som typ, ange här om den osäkerhet som anges är en standardosäkerhet (1σ, k=1, 68 %) eller utvidgad osäkerhet (2σ, k=2, 95 %).</v>
      </c>
      <c r="G230" s="322"/>
      <c r="H230" s="322"/>
      <c r="I230" s="322"/>
      <c r="J230" s="322"/>
      <c r="K230" s="322"/>
      <c r="L230" s="322"/>
      <c r="M230" s="322"/>
      <c r="N230" s="322"/>
      <c r="O230" s="52"/>
      <c r="P230" s="49"/>
      <c r="Q230" s="49"/>
      <c r="R230" s="49"/>
      <c r="S230" s="49"/>
      <c r="T230" s="49"/>
      <c r="U230" s="49"/>
      <c r="V230" s="49"/>
      <c r="W230" s="49"/>
      <c r="X230" s="49"/>
      <c r="Y230" s="49"/>
      <c r="Z230" s="73"/>
    </row>
    <row r="231" spans="1:26" s="74" customFormat="1" ht="25.5" customHeight="1">
      <c r="A231" s="49"/>
      <c r="B231" s="50"/>
      <c r="C231" s="76"/>
      <c r="D231" s="16"/>
      <c r="E231" s="321"/>
      <c r="F231" s="322" t="str">
        <f>Translations!$B$80</f>
        <v>För alla övriga fördelningstyper är denna cell grå (ej relevant, uppgift kan inte matas i fältet).</v>
      </c>
      <c r="G231" s="322"/>
      <c r="H231" s="322"/>
      <c r="I231" s="322"/>
      <c r="J231" s="322"/>
      <c r="K231" s="322"/>
      <c r="L231" s="322"/>
      <c r="M231" s="322"/>
      <c r="N231" s="322"/>
      <c r="O231" s="52"/>
      <c r="P231" s="49"/>
      <c r="Q231" s="49"/>
      <c r="R231" s="49"/>
      <c r="S231" s="49"/>
      <c r="T231" s="49"/>
      <c r="U231" s="49"/>
      <c r="V231" s="49"/>
      <c r="W231" s="49"/>
      <c r="X231" s="49"/>
      <c r="Y231" s="49"/>
      <c r="Z231" s="73"/>
    </row>
    <row r="232" spans="1:26" s="74" customFormat="1" ht="25.5" customHeight="1">
      <c r="A232" s="49"/>
      <c r="B232" s="50"/>
      <c r="C232" s="76"/>
      <c r="D232" s="16"/>
      <c r="E232" s="319" t="str">
        <f>Translations!$B$81</f>
        <v>Är osäkerhetsvärdet "i drift"?</v>
      </c>
      <c r="F232" s="322" t="str">
        <f>Translations!$B$82</f>
        <v>Välj här om den osäkerhet som anges är "i drift" eller inte. "I drift" betyder att den fastställda osäkerheten tar hänsyn till alla parametrar som påverkar mätinstrumentets osäkerhet medan den används, t.ex. krypning.</v>
      </c>
      <c r="G232" s="322"/>
      <c r="H232" s="322"/>
      <c r="I232" s="322"/>
      <c r="J232" s="322"/>
      <c r="K232" s="322"/>
      <c r="L232" s="322"/>
      <c r="M232" s="322"/>
      <c r="N232" s="322"/>
      <c r="O232" s="52"/>
      <c r="P232" s="49"/>
      <c r="Q232" s="49"/>
      <c r="R232" s="49"/>
      <c r="S232" s="49"/>
      <c r="T232" s="49"/>
      <c r="U232" s="49"/>
      <c r="V232" s="49"/>
      <c r="W232" s="49"/>
      <c r="X232" s="49"/>
      <c r="Y232" s="49"/>
      <c r="Z232" s="73"/>
    </row>
    <row r="233" spans="1:26" s="74" customFormat="1" ht="25.5" customHeight="1">
      <c r="A233" s="49"/>
      <c r="B233" s="50"/>
      <c r="C233" s="76"/>
      <c r="D233" s="16"/>
      <c r="E233" s="321"/>
      <c r="F233" s="322" t="str">
        <f>Translations!$B$83</f>
        <v>Osäkerheten är "ej i drift", om det är fråga om det högsta tillåtna felet (MPE) osv.</v>
      </c>
      <c r="G233" s="322"/>
      <c r="H233" s="322"/>
      <c r="I233" s="322"/>
      <c r="J233" s="322"/>
      <c r="K233" s="322"/>
      <c r="L233" s="322"/>
      <c r="M233" s="322"/>
      <c r="N233" s="322"/>
      <c r="O233" s="52"/>
      <c r="P233" s="49"/>
      <c r="Q233" s="49"/>
      <c r="R233" s="49"/>
      <c r="S233" s="49"/>
      <c r="T233" s="49"/>
      <c r="U233" s="49"/>
      <c r="V233" s="49"/>
      <c r="W233" s="49"/>
      <c r="X233" s="49"/>
      <c r="Y233" s="49"/>
      <c r="Z233" s="73"/>
    </row>
    <row r="234" spans="1:26" s="74" customFormat="1" ht="12.75" customHeight="1">
      <c r="A234" s="49"/>
      <c r="B234" s="50"/>
      <c r="C234" s="76"/>
      <c r="D234" s="16"/>
      <c r="E234" s="319" t="str">
        <f>Translations!$B$84</f>
        <v>Justeringsfaktor </v>
      </c>
      <c r="F234" s="322" t="str">
        <f>Translations!$B$85</f>
        <v>Ange här den justeringsfaktor som används för att omvandla osäkerhetsvärdet från formen "ej i drift" till formen "i drift". Om "i drift" redan valts ovan, är cellen grå och värdet 1.</v>
      </c>
      <c r="G234" s="322"/>
      <c r="H234" s="322"/>
      <c r="I234" s="322"/>
      <c r="J234" s="322"/>
      <c r="K234" s="322"/>
      <c r="L234" s="322"/>
      <c r="M234" s="322"/>
      <c r="N234" s="322"/>
      <c r="O234" s="52"/>
      <c r="P234" s="49"/>
      <c r="Q234" s="49"/>
      <c r="R234" s="49"/>
      <c r="S234" s="49"/>
      <c r="T234" s="49"/>
      <c r="U234" s="49"/>
      <c r="V234" s="49"/>
      <c r="W234" s="49"/>
      <c r="X234" s="49"/>
      <c r="Y234" s="49"/>
      <c r="Z234" s="73"/>
    </row>
    <row r="235" spans="1:26" s="74" customFormat="1" ht="54.75" customHeight="1">
      <c r="A235" s="49"/>
      <c r="B235" s="50"/>
      <c r="C235" s="76"/>
      <c r="D235" s="16"/>
      <c r="E235" s="320"/>
      <c r="F235" s="323" t="str">
        <f>Translations!$B$86</f>
        <v>Mer information om tillämpning av justeringsfaktorn finns i GD4 och i Energimyndighetens anvisning om osäkerhetsbedömning. Om osäkerheten är det högsta tillåtna felet som anges i lagstiftningen om mätinstrument (MPE), kontrollera att du anger osäkerheten då MPE är i användning (MPES) i enlighet med det som fastställs i lagstiftningen (MPES är ofta två gånger MPE, men inte alltid). Observera att justeringsfaktorn är en annan omständighet än faktorn 2 som omvandlar standardosäkerhet till utvidgad osäkerhet (gäller normalfördelningar).</v>
      </c>
      <c r="G235" s="323"/>
      <c r="H235" s="323"/>
      <c r="I235" s="323"/>
      <c r="J235" s="323"/>
      <c r="K235" s="323"/>
      <c r="L235" s="323"/>
      <c r="M235" s="323"/>
      <c r="N235" s="323"/>
      <c r="O235" s="52"/>
      <c r="P235" s="49"/>
      <c r="Q235" s="49"/>
      <c r="R235" s="49"/>
      <c r="S235" s="49"/>
      <c r="T235" s="49"/>
      <c r="U235" s="49"/>
      <c r="V235" s="49"/>
      <c r="W235" s="49"/>
      <c r="X235" s="49"/>
      <c r="Y235" s="49"/>
      <c r="Z235" s="73"/>
    </row>
    <row r="236" spans="1:26" s="74" customFormat="1" ht="12.75" customHeight="1">
      <c r="A236" s="49"/>
      <c r="B236" s="50"/>
      <c r="C236" s="76"/>
      <c r="D236" s="16"/>
      <c r="E236" s="321"/>
      <c r="F236" s="324" t="str">
        <f>Translations!$B$87</f>
        <v>Om ingen siffra matas in som justeringsfaktor används siffran 2 då osäkerheten omvandlas till formen "i drift" vid beräkningen.</v>
      </c>
      <c r="G236" s="324"/>
      <c r="H236" s="324"/>
      <c r="I236" s="324"/>
      <c r="J236" s="324"/>
      <c r="K236" s="324"/>
      <c r="L236" s="324"/>
      <c r="M236" s="324"/>
      <c r="N236" s="324"/>
      <c r="O236" s="52"/>
      <c r="P236" s="49"/>
      <c r="Q236" s="49"/>
      <c r="R236" s="49"/>
      <c r="S236" s="49"/>
      <c r="T236" s="49"/>
      <c r="U236" s="49"/>
      <c r="V236" s="49"/>
      <c r="W236" s="49"/>
      <c r="X236" s="49"/>
      <c r="Y236" s="49"/>
      <c r="Z236" s="73"/>
    </row>
    <row r="237" spans="1:26" s="74" customFormat="1" ht="12.75" customHeight="1">
      <c r="A237" s="49"/>
      <c r="B237" s="50"/>
      <c r="C237" s="76"/>
      <c r="D237" s="16"/>
      <c r="E237" s="319" t="str">
        <f>Translations!$B$88</f>
        <v>Korrelerande eller icke-korrelerande?</v>
      </c>
      <c r="F237" s="322" t="str">
        <f>Translations!$B$89</f>
        <v>Ange här uppgift om huruvida de enskilda mätresultaten är korrelerande eller icke-korrelerande.</v>
      </c>
      <c r="G237" s="322"/>
      <c r="H237" s="322"/>
      <c r="I237" s="322"/>
      <c r="J237" s="322"/>
      <c r="K237" s="322"/>
      <c r="L237" s="322"/>
      <c r="M237" s="322"/>
      <c r="N237" s="322"/>
      <c r="O237" s="52"/>
      <c r="P237" s="49"/>
      <c r="Q237" s="49"/>
      <c r="R237" s="49"/>
      <c r="S237" s="49"/>
      <c r="T237" s="49"/>
      <c r="U237" s="49"/>
      <c r="V237" s="49"/>
      <c r="W237" s="49"/>
      <c r="X237" s="49"/>
      <c r="Y237" s="49"/>
      <c r="Z237" s="73"/>
    </row>
    <row r="238" spans="1:26" s="74" customFormat="1" ht="22.5" customHeight="1">
      <c r="A238" s="49"/>
      <c r="B238" s="50"/>
      <c r="C238" s="76"/>
      <c r="D238" s="16"/>
      <c r="E238" s="325"/>
      <c r="F238" s="322" t="str">
        <f>Translations!$B$90</f>
        <v>Två mätresultat är korrelerande om till exempel avvikelsen från "verkligt värde" systematiskt går i samma riktning och inte uppvisar en slumpmässig fördelning.</v>
      </c>
      <c r="G238" s="322"/>
      <c r="H238" s="322"/>
      <c r="I238" s="322"/>
      <c r="J238" s="322"/>
      <c r="K238" s="322"/>
      <c r="L238" s="322"/>
      <c r="M238" s="322"/>
      <c r="N238" s="322"/>
      <c r="O238" s="52"/>
      <c r="P238" s="49"/>
      <c r="Q238" s="49"/>
      <c r="R238" s="49"/>
      <c r="S238" s="49"/>
      <c r="T238" s="49"/>
      <c r="U238" s="49"/>
      <c r="V238" s="49"/>
      <c r="W238" s="49"/>
      <c r="X238" s="49"/>
      <c r="Y238" s="49"/>
      <c r="Z238" s="73"/>
    </row>
    <row r="239" spans="1:26" s="74" customFormat="1" ht="24" customHeight="1">
      <c r="A239" s="49"/>
      <c r="B239" s="50"/>
      <c r="C239" s="76"/>
      <c r="D239" s="16"/>
      <c r="E239" s="325"/>
      <c r="F239" s="322" t="str">
        <f>Translations!$B$91</f>
        <v>Mätresultat kan vara korrelerande om samma mätinstrument eller mätmetod används vid mätningen.</v>
      </c>
      <c r="G239" s="322"/>
      <c r="H239" s="322"/>
      <c r="I239" s="322"/>
      <c r="J239" s="322"/>
      <c r="K239" s="322"/>
      <c r="L239" s="322"/>
      <c r="M239" s="322"/>
      <c r="N239" s="322"/>
      <c r="O239" s="52"/>
      <c r="P239" s="49"/>
      <c r="Q239" s="49"/>
      <c r="R239" s="49"/>
      <c r="S239" s="49"/>
      <c r="T239" s="49"/>
      <c r="U239" s="49"/>
      <c r="V239" s="49"/>
      <c r="W239" s="49"/>
      <c r="X239" s="49"/>
      <c r="Y239" s="49"/>
      <c r="Z239" s="73"/>
    </row>
    <row r="240" spans="1:26" s="74" customFormat="1" ht="24" customHeight="1">
      <c r="A240" s="49"/>
      <c r="B240" s="50"/>
      <c r="C240" s="76"/>
      <c r="D240" s="16"/>
      <c r="E240" s="325"/>
      <c r="F240" s="322" t="str">
        <f>Translations!$B$92</f>
        <v>Exempel: Vare parti fast bränsle som levereras till anläggningen mäts med verksamhetsutövarens bilvåg. I detta fall kan mätningstillfällena antas vara korrelerande.</v>
      </c>
      <c r="G240" s="322"/>
      <c r="H240" s="322"/>
      <c r="I240" s="322"/>
      <c r="J240" s="322"/>
      <c r="K240" s="322"/>
      <c r="L240" s="322"/>
      <c r="M240" s="322"/>
      <c r="N240" s="322"/>
      <c r="O240" s="52"/>
      <c r="P240" s="49"/>
      <c r="Q240" s="49"/>
      <c r="R240" s="49"/>
      <c r="S240" s="49"/>
      <c r="T240" s="49"/>
      <c r="U240" s="49"/>
      <c r="V240" s="49"/>
      <c r="W240" s="49"/>
      <c r="X240" s="49"/>
      <c r="Y240" s="49"/>
      <c r="Z240" s="73"/>
    </row>
    <row r="241" spans="1:26" s="74" customFormat="1" ht="4.5" customHeight="1">
      <c r="A241" s="49"/>
      <c r="B241" s="50"/>
      <c r="C241" s="76"/>
      <c r="D241" s="16"/>
      <c r="E241" s="77"/>
      <c r="F241" s="77"/>
      <c r="G241" s="77"/>
      <c r="H241" s="77"/>
      <c r="I241" s="77"/>
      <c r="J241" s="77"/>
      <c r="K241" s="77"/>
      <c r="L241" s="77"/>
      <c r="M241" s="77"/>
      <c r="N241" s="77"/>
      <c r="O241" s="52"/>
      <c r="P241" s="49"/>
      <c r="Q241" s="49"/>
      <c r="R241" s="49"/>
      <c r="S241" s="49"/>
      <c r="T241" s="49"/>
      <c r="U241" s="49"/>
      <c r="V241" s="49"/>
      <c r="W241" s="49"/>
      <c r="X241" s="49"/>
      <c r="Y241" s="49"/>
      <c r="Z241" s="73"/>
    </row>
    <row r="242" spans="1:26" s="74" customFormat="1" ht="12.75" customHeight="1">
      <c r="A242" s="49"/>
      <c r="B242" s="50"/>
      <c r="C242" s="76"/>
      <c r="D242" s="84" t="s">
        <v>172</v>
      </c>
      <c r="E242" s="317" t="str">
        <f>Translations!$B$93</f>
        <v>Mängduppgift om bränsle-/materialmängd som levererats till/förbrukats på anläggningen</v>
      </c>
      <c r="F242" s="317"/>
      <c r="G242" s="317"/>
      <c r="H242" s="317"/>
      <c r="I242" s="317"/>
      <c r="J242" s="317"/>
      <c r="K242" s="317"/>
      <c r="L242" s="317"/>
      <c r="M242" s="317"/>
      <c r="N242" s="317"/>
      <c r="O242" s="52"/>
      <c r="P242" s="49"/>
      <c r="Q242" s="49"/>
      <c r="R242" s="49"/>
      <c r="S242" s="49"/>
      <c r="T242" s="49"/>
      <c r="U242" s="49"/>
      <c r="V242" s="49"/>
      <c r="W242" s="49"/>
      <c r="X242" s="49"/>
      <c r="Y242" s="49"/>
      <c r="Z242" s="73"/>
    </row>
    <row r="243" spans="1:26" s="74" customFormat="1" ht="57.75" customHeight="1">
      <c r="A243" s="49"/>
      <c r="B243" s="50"/>
      <c r="C243" s="76"/>
      <c r="D243" s="16"/>
      <c r="E243" s="180" t="str">
        <f>Translations!$B$94</f>
        <v>Namn eller kort beskrivning</v>
      </c>
      <c r="F243" s="85" t="str">
        <f>Translations!$B$95</f>
        <v>Mängduppgift för enskild mätningsgång [t.ex. t eller nm3/st.]</v>
      </c>
      <c r="G243" s="85" t="str">
        <f>Translations!$B$96</f>
        <v>Antalet mätningstillfällen per år [st./a]</v>
      </c>
      <c r="H243" s="85" t="str">
        <f>Translations!$B$97</f>
        <v>Mängduppgift per år [t.ex. t eller nm3/a]</v>
      </c>
      <c r="I243" s="85" t="str">
        <f>Translations!$B$67</f>
        <v>Osäkerhet för enskild mätningstillfälle</v>
      </c>
      <c r="J243" s="85" t="str">
        <f>Translations!$B$72</f>
        <v>Fördelningstyp</v>
      </c>
      <c r="K243" s="85" t="str">
        <f>Translations!$B$78</f>
        <v>Standardosäkerhet eller utvidgad osäkerhet?</v>
      </c>
      <c r="L243" s="85" t="str">
        <f>Translations!$B$81</f>
        <v>Är osäkerhetsvärdet "i drift"?</v>
      </c>
      <c r="M243" s="85" t="str">
        <f>Translations!$B$84</f>
        <v>Justeringsfaktor </v>
      </c>
      <c r="N243" s="85" t="str">
        <f>Translations!$B$88</f>
        <v>Korrelerande eller icke-korrelerande?</v>
      </c>
      <c r="O243" s="52"/>
      <c r="P243" s="49"/>
      <c r="Q243" s="49"/>
      <c r="R243" s="86" t="s">
        <v>166</v>
      </c>
      <c r="S243" s="86" t="s">
        <v>164</v>
      </c>
      <c r="T243" s="86" t="s">
        <v>165</v>
      </c>
      <c r="U243" s="86" t="s">
        <v>169</v>
      </c>
      <c r="V243" s="86" t="s">
        <v>190</v>
      </c>
      <c r="W243" s="86" t="s">
        <v>167</v>
      </c>
      <c r="X243" s="86" t="s">
        <v>168</v>
      </c>
      <c r="Y243" s="86" t="s">
        <v>191</v>
      </c>
      <c r="Z243" s="73"/>
    </row>
    <row r="244" spans="1:26" s="74" customFormat="1" ht="12.75" customHeight="1">
      <c r="A244" s="49"/>
      <c r="B244" s="50"/>
      <c r="C244" s="76"/>
      <c r="D244" s="87" t="s">
        <v>173</v>
      </c>
      <c r="E244" s="177"/>
      <c r="F244" s="2"/>
      <c r="G244" s="2"/>
      <c r="H244" s="88">
        <f>IF(COUNT(F244:G244)&gt;0,F244*G244,"")</f>
      </c>
      <c r="I244" s="3"/>
      <c r="J244" s="4"/>
      <c r="K244" s="4"/>
      <c r="L244" s="6"/>
      <c r="M244" s="183"/>
      <c r="N244" s="6"/>
      <c r="O244" s="52"/>
      <c r="P244" s="49"/>
      <c r="Q244" s="49"/>
      <c r="R244" s="89">
        <f>IF(J244="",INDEX(EUconst_DistributionCorrection,1),INDEX(EUconst_DistributionCorrection,MATCH(J244,EUconst_DistributionType,0)))</f>
        <v>1</v>
      </c>
      <c r="S244" s="90">
        <f>IF(OR(K244="",J244=INDEX(EUconst_DistributionType,2),J244=INDEX(EUconst_DistributionType,3)),INDEX(EUconst_ConfidenceLevel,1),INDEX(EUconst_ConfidenceLevel,MATCH(K244,EUconst_UncertaintyType,0)))</f>
        <v>0.682689250166422</v>
      </c>
      <c r="T244" s="91">
        <f>IF(N244="",2,INDEX(EUconst_CorrelationFactor,MATCH(N244,EUconst_CorrelationType,0)))</f>
        <v>2</v>
      </c>
      <c r="U244" s="92" t="b">
        <f>OR(J244=INDEX(EUconst_DistributionType,2),J244=INDEX(EUconst_DistributionType,3))</f>
        <v>0</v>
      </c>
      <c r="V244" s="186">
        <f>IF(L244=INDEX(EUconst_InService,1),1,IF(M244="",2,M244))</f>
        <v>2</v>
      </c>
      <c r="W244" s="94">
        <f>IF(F244="","",ABS(G244)^T244*(ABS(F244)*I244*V244/R244/TINV(1-S244,10^6))^2)</f>
      </c>
      <c r="X244" s="94" t="b">
        <f>OR(INDEX(EUconst_DistributionType,2)=J244,INDEX(EUconst_DistributionType,3)=J244)</f>
        <v>0</v>
      </c>
      <c r="Y244" s="94" t="b">
        <f>L244=INDEX(EUconst_InService,1)</f>
        <v>0</v>
      </c>
      <c r="Z244" s="73"/>
    </row>
    <row r="245" spans="1:26" s="74" customFormat="1" ht="12.75" customHeight="1">
      <c r="A245" s="49"/>
      <c r="B245" s="50"/>
      <c r="C245" s="76"/>
      <c r="D245" s="87" t="s">
        <v>174</v>
      </c>
      <c r="E245" s="178"/>
      <c r="F245" s="5"/>
      <c r="G245" s="5"/>
      <c r="H245" s="96">
        <f>IF(COUNT(F245:G245)&gt;0,F245*G245,"")</f>
      </c>
      <c r="I245" s="6"/>
      <c r="J245" s="7"/>
      <c r="K245" s="7"/>
      <c r="L245" s="6"/>
      <c r="M245" s="184"/>
      <c r="N245" s="6"/>
      <c r="O245" s="52"/>
      <c r="P245" s="49"/>
      <c r="Q245" s="49"/>
      <c r="R245" s="89">
        <f>IF(J245="",INDEX(EUconst_DistributionCorrection,1),INDEX(EUconst_DistributionCorrection,MATCH(J245,EUconst_DistributionType,0)))</f>
        <v>1</v>
      </c>
      <c r="S245" s="90">
        <f>IF(OR(K245="",J245=INDEX(EUconst_DistributionType,2),J245=INDEX(EUconst_DistributionType,3)),INDEX(EUconst_ConfidenceLevel,1),INDEX(EUconst_ConfidenceLevel,MATCH(K245,EUconst_UncertaintyType,0)))</f>
        <v>0.682689250166422</v>
      </c>
      <c r="T245" s="91">
        <f>IF(N245="",2,INDEX(EUconst_CorrelationFactor,MATCH(N245,EUconst_CorrelationType,0)))</f>
        <v>2</v>
      </c>
      <c r="U245" s="92" t="b">
        <f>OR(J245=INDEX(EUconst_DistributionType,2),J245=INDEX(EUconst_DistributionType,3))</f>
        <v>0</v>
      </c>
      <c r="V245" s="186">
        <f>IF(L245=INDEX(EUconst_InService,1),1,IF(M245="",2,M245))</f>
        <v>2</v>
      </c>
      <c r="W245" s="94">
        <f>IF(F245="","",ABS(G245)^T245*(ABS(F245)*I245/R245/TINV(1-S245,10^6))^2)</f>
      </c>
      <c r="X245" s="94" t="b">
        <f>OR(INDEX(EUconst_DistributionType,2)=J245,INDEX(EUconst_DistributionType,3)=J245)</f>
        <v>0</v>
      </c>
      <c r="Y245" s="94" t="b">
        <f>L245=INDEX(EUconst_InService,1)</f>
        <v>0</v>
      </c>
      <c r="Z245" s="73"/>
    </row>
    <row r="246" spans="1:26" s="74" customFormat="1" ht="12.75" customHeight="1">
      <c r="A246" s="49"/>
      <c r="B246" s="50"/>
      <c r="C246" s="76"/>
      <c r="D246" s="87" t="s">
        <v>171</v>
      </c>
      <c r="E246" s="178"/>
      <c r="F246" s="5"/>
      <c r="G246" s="5"/>
      <c r="H246" s="96">
        <f>IF(COUNT(F246:G246)&gt;0,F246*G246,"")</f>
      </c>
      <c r="I246" s="6"/>
      <c r="J246" s="7"/>
      <c r="K246" s="7"/>
      <c r="L246" s="6"/>
      <c r="M246" s="184"/>
      <c r="N246" s="6"/>
      <c r="O246" s="52"/>
      <c r="P246" s="49"/>
      <c r="Q246" s="49"/>
      <c r="R246" s="89">
        <f>IF(J246="",INDEX(EUconst_DistributionCorrection,1),INDEX(EUconst_DistributionCorrection,MATCH(J246,EUconst_DistributionType,0)))</f>
        <v>1</v>
      </c>
      <c r="S246" s="90">
        <f>IF(OR(K246="",J246=INDEX(EUconst_DistributionType,2),J246=INDEX(EUconst_DistributionType,3)),INDEX(EUconst_ConfidenceLevel,1),INDEX(EUconst_ConfidenceLevel,MATCH(K246,EUconst_UncertaintyType,0)))</f>
        <v>0.682689250166422</v>
      </c>
      <c r="T246" s="91">
        <f>IF(N246="",2,INDEX(EUconst_CorrelationFactor,MATCH(N246,EUconst_CorrelationType,0)))</f>
        <v>2</v>
      </c>
      <c r="U246" s="92" t="b">
        <f>OR(J246=INDEX(EUconst_DistributionType,2),J246=INDEX(EUconst_DistributionType,3))</f>
        <v>0</v>
      </c>
      <c r="V246" s="186">
        <f>IF(L246=INDEX(EUconst_InService,1),1,IF(M246="",2,M246))</f>
        <v>2</v>
      </c>
      <c r="W246" s="94">
        <f>IF(F246="","",ABS(G246)^T246*(ABS(F246)*I246/R246/TINV(1-S246,10^6))^2)</f>
      </c>
      <c r="X246" s="94" t="b">
        <f>OR(INDEX(EUconst_DistributionType,2)=J246,INDEX(EUconst_DistributionType,3)=J246)</f>
        <v>0</v>
      </c>
      <c r="Y246" s="94" t="b">
        <f>L246=INDEX(EUconst_InService,1)</f>
        <v>0</v>
      </c>
      <c r="Z246" s="73"/>
    </row>
    <row r="247" spans="1:26" s="74" customFormat="1" ht="12.75" customHeight="1">
      <c r="A247" s="49"/>
      <c r="B247" s="50"/>
      <c r="C247" s="76"/>
      <c r="D247" s="87" t="s">
        <v>175</v>
      </c>
      <c r="E247" s="178"/>
      <c r="F247" s="5"/>
      <c r="G247" s="5"/>
      <c r="H247" s="96">
        <f>IF(COUNT(F247:G247)&gt;0,F247*G247,"")</f>
      </c>
      <c r="I247" s="6"/>
      <c r="J247" s="7"/>
      <c r="K247" s="7"/>
      <c r="L247" s="6"/>
      <c r="M247" s="184"/>
      <c r="N247" s="6"/>
      <c r="O247" s="52"/>
      <c r="P247" s="49"/>
      <c r="Q247" s="49"/>
      <c r="R247" s="89">
        <f>IF(J247="",INDEX(EUconst_DistributionCorrection,1),INDEX(EUconst_DistributionCorrection,MATCH(J247,EUconst_DistributionType,0)))</f>
        <v>1</v>
      </c>
      <c r="S247" s="90">
        <f>IF(OR(K247="",J247=INDEX(EUconst_DistributionType,2),J247=INDEX(EUconst_DistributionType,3)),INDEX(EUconst_ConfidenceLevel,1),INDEX(EUconst_ConfidenceLevel,MATCH(K247,EUconst_UncertaintyType,0)))</f>
        <v>0.682689250166422</v>
      </c>
      <c r="T247" s="91">
        <f>IF(N247="",2,INDEX(EUconst_CorrelationFactor,MATCH(N247,EUconst_CorrelationType,0)))</f>
        <v>2</v>
      </c>
      <c r="U247" s="92" t="b">
        <f>OR(J247=INDEX(EUconst_DistributionType,2),J247=INDEX(EUconst_DistributionType,3))</f>
        <v>0</v>
      </c>
      <c r="V247" s="186">
        <f>IF(L247=INDEX(EUconst_InService,1),1,IF(M247="",2,M247))</f>
        <v>2</v>
      </c>
      <c r="W247" s="94">
        <f>IF(F247="","",ABS(G247)^T247*(ABS(F247)*I247/R247/TINV(1-S247,10^6))^2)</f>
      </c>
      <c r="X247" s="94" t="b">
        <f>OR(INDEX(EUconst_DistributionType,2)=J247,INDEX(EUconst_DistributionType,3)=J247)</f>
        <v>0</v>
      </c>
      <c r="Y247" s="94" t="b">
        <f>L247=INDEX(EUconst_InService,1)</f>
        <v>0</v>
      </c>
      <c r="Z247" s="73"/>
    </row>
    <row r="248" spans="1:26" s="74" customFormat="1" ht="12.75" customHeight="1">
      <c r="A248" s="49"/>
      <c r="B248" s="50"/>
      <c r="C248" s="76"/>
      <c r="D248" s="87" t="s">
        <v>176</v>
      </c>
      <c r="E248" s="179"/>
      <c r="F248" s="8"/>
      <c r="G248" s="8"/>
      <c r="H248" s="97">
        <f>IF(COUNT(F248:G248)&gt;0,F248*G248,"")</f>
      </c>
      <c r="I248" s="9"/>
      <c r="J248" s="10"/>
      <c r="K248" s="10"/>
      <c r="L248" s="9"/>
      <c r="M248" s="185"/>
      <c r="N248" s="9"/>
      <c r="O248" s="52"/>
      <c r="P248" s="49"/>
      <c r="Q248" s="49"/>
      <c r="R248" s="89">
        <f>IF(J248="",INDEX(EUconst_DistributionCorrection,1),INDEX(EUconst_DistributionCorrection,MATCH(J248,EUconst_DistributionType,0)))</f>
        <v>1</v>
      </c>
      <c r="S248" s="90">
        <f>IF(OR(K248="",J248=INDEX(EUconst_DistributionType,2),J248=INDEX(EUconst_DistributionType,3)),INDEX(EUconst_ConfidenceLevel,1),INDEX(EUconst_ConfidenceLevel,MATCH(K248,EUconst_UncertaintyType,0)))</f>
        <v>0.682689250166422</v>
      </c>
      <c r="T248" s="91">
        <f>IF(N248="",2,INDEX(EUconst_CorrelationFactor,MATCH(N248,EUconst_CorrelationType,0)))</f>
        <v>2</v>
      </c>
      <c r="U248" s="92" t="b">
        <f>OR(J248=INDEX(EUconst_DistributionType,2),J248=INDEX(EUconst_DistributionType,3))</f>
        <v>0</v>
      </c>
      <c r="V248" s="186">
        <f>IF(L248=INDEX(EUconst_InService,1),1,IF(M248="",2,M248))</f>
        <v>2</v>
      </c>
      <c r="W248" s="94">
        <f>IF(F248="","",ABS(G248)^T248*(ABS(F248)*I248/R248/TINV(1-S248,10^6))^2)</f>
      </c>
      <c r="X248" s="94" t="b">
        <f>OR(INDEX(EUconst_DistributionType,2)=J248,INDEX(EUconst_DistributionType,3)=J248)</f>
        <v>0</v>
      </c>
      <c r="Y248" s="94" t="b">
        <f>L248=INDEX(EUconst_InService,1)</f>
        <v>0</v>
      </c>
      <c r="Z248" s="73">
        <f>IF(F248="","",ABS(G248)^T248*(ABS(F248)*I248/R248/TINV(1-S248,10^6))^2)</f>
      </c>
    </row>
    <row r="249" spans="1:26" s="74" customFormat="1" ht="4.5" customHeight="1">
      <c r="A249" s="49"/>
      <c r="B249" s="50"/>
      <c r="C249" s="76"/>
      <c r="D249" s="16"/>
      <c r="E249" s="77"/>
      <c r="F249" s="77"/>
      <c r="G249" s="77"/>
      <c r="H249" s="77"/>
      <c r="K249" s="77"/>
      <c r="L249" s="77"/>
      <c r="M249" s="77"/>
      <c r="O249" s="52"/>
      <c r="P249" s="49"/>
      <c r="Q249" s="49"/>
      <c r="R249" s="93"/>
      <c r="S249" s="93"/>
      <c r="T249" s="93"/>
      <c r="U249" s="49"/>
      <c r="V249" s="93"/>
      <c r="W249" s="93"/>
      <c r="X249" s="93"/>
      <c r="Y249" s="93"/>
      <c r="Z249" s="73"/>
    </row>
    <row r="250" spans="1:26" s="74" customFormat="1" ht="12.75" customHeight="1">
      <c r="A250" s="49"/>
      <c r="B250" s="50"/>
      <c r="C250" s="76"/>
      <c r="D250" s="84" t="s">
        <v>177</v>
      </c>
      <c r="E250" s="317" t="str">
        <f>Translations!$B$98</f>
        <v>Mängduppgift för bränsle-/materialmängd som förflyttats från anläggningen </v>
      </c>
      <c r="F250" s="317"/>
      <c r="G250" s="317"/>
      <c r="H250" s="317"/>
      <c r="I250" s="317"/>
      <c r="J250" s="317"/>
      <c r="K250" s="317"/>
      <c r="L250" s="317"/>
      <c r="M250" s="317"/>
      <c r="N250" s="317"/>
      <c r="O250" s="52"/>
      <c r="P250" s="49"/>
      <c r="Q250" s="49"/>
      <c r="R250" s="49"/>
      <c r="S250" s="49"/>
      <c r="T250" s="49"/>
      <c r="U250" s="49"/>
      <c r="V250" s="49"/>
      <c r="W250" s="49"/>
      <c r="X250" s="49"/>
      <c r="Y250" s="49"/>
      <c r="Z250" s="73"/>
    </row>
    <row r="251" spans="1:26" s="74" customFormat="1" ht="49.5" customHeight="1">
      <c r="A251" s="49"/>
      <c r="B251" s="50"/>
      <c r="C251" s="76"/>
      <c r="D251" s="16"/>
      <c r="E251" s="180" t="str">
        <f>Translations!$B$94</f>
        <v>Namn eller kort beskrivning</v>
      </c>
      <c r="F251" s="85" t="str">
        <f>Translations!$B$99</f>
        <v>Mängduppgift för enskild för flyttning [t.ex. t eller nm3/st.]</v>
      </c>
      <c r="G251" s="85" t="str">
        <f>Translations!$B$100</f>
        <v>Antalet förflyttningar per år [st./a]</v>
      </c>
      <c r="H251" s="85" t="str">
        <f>Translations!$B$97</f>
        <v>Mängduppgift per år [t.ex. t eller nm3/a]</v>
      </c>
      <c r="I251" s="85" t="str">
        <f>Translations!$B$67</f>
        <v>Osäkerhet för enskild mätningstillfälle</v>
      </c>
      <c r="J251" s="85" t="str">
        <f>Translations!$B$72</f>
        <v>Fördelningstyp</v>
      </c>
      <c r="K251" s="85" t="str">
        <f>Translations!$B$78</f>
        <v>Standardosäkerhet eller utvidgad osäkerhet?</v>
      </c>
      <c r="L251" s="85" t="str">
        <f>Translations!$B$81</f>
        <v>Är osäkerhetsvärdet "i drift"?</v>
      </c>
      <c r="M251" s="85" t="str">
        <f>Translations!$B$84</f>
        <v>Justeringsfaktor </v>
      </c>
      <c r="N251" s="85" t="str">
        <f>Translations!$B$88</f>
        <v>Korrelerande eller icke-korrelerande?</v>
      </c>
      <c r="O251" s="52"/>
      <c r="P251" s="49"/>
      <c r="Q251" s="49"/>
      <c r="R251" s="86" t="s">
        <v>166</v>
      </c>
      <c r="S251" s="86" t="s">
        <v>164</v>
      </c>
      <c r="T251" s="86" t="s">
        <v>165</v>
      </c>
      <c r="U251" s="86" t="s">
        <v>169</v>
      </c>
      <c r="V251" s="86" t="s">
        <v>190</v>
      </c>
      <c r="W251" s="86" t="s">
        <v>167</v>
      </c>
      <c r="X251" s="86" t="s">
        <v>168</v>
      </c>
      <c r="Y251" s="86" t="s">
        <v>191</v>
      </c>
      <c r="Z251" s="73"/>
    </row>
    <row r="252" spans="1:26" s="74" customFormat="1" ht="12.75" customHeight="1">
      <c r="A252" s="49"/>
      <c r="B252" s="50"/>
      <c r="C252" s="76"/>
      <c r="D252" s="87" t="s">
        <v>173</v>
      </c>
      <c r="E252" s="177"/>
      <c r="F252" s="2"/>
      <c r="G252" s="2"/>
      <c r="H252" s="88">
        <f>IF(COUNT(F252:G252)&gt;0,F252*G252,"")</f>
      </c>
      <c r="I252" s="3"/>
      <c r="J252" s="4"/>
      <c r="K252" s="4"/>
      <c r="L252" s="6"/>
      <c r="M252" s="183"/>
      <c r="N252" s="3"/>
      <c r="O252" s="52"/>
      <c r="P252" s="49"/>
      <c r="Q252" s="49"/>
      <c r="R252" s="89">
        <f>IF(J252="",INDEX(EUconst_DistributionCorrection,1),INDEX(EUconst_DistributionCorrection,MATCH(J252,EUconst_DistributionType,0)))</f>
        <v>1</v>
      </c>
      <c r="S252" s="90">
        <f>IF(OR(K252="",J252=INDEX(EUconst_DistributionType,2),J252=INDEX(EUconst_DistributionType,3)),INDEX(EUconst_ConfidenceLevel,1),INDEX(EUconst_ConfidenceLevel,MATCH(K252,EUconst_UncertaintyType,0)))</f>
        <v>0.682689250166422</v>
      </c>
      <c r="T252" s="91">
        <f>IF(N252="",2,INDEX(EUconst_CorrelationFactor,MATCH(N252,EUconst_CorrelationType,0)))</f>
        <v>2</v>
      </c>
      <c r="U252" s="92" t="b">
        <f>OR(J252=INDEX(EUconst_DistributionType,2),J252=INDEX(EUconst_DistributionType,3))</f>
        <v>0</v>
      </c>
      <c r="V252" s="186">
        <f>IF(L252=INDEX(EUconst_InService,1),1,IF(M252="",2,M252))</f>
        <v>2</v>
      </c>
      <c r="W252" s="94">
        <f>IF(F252="","",ABS(G252)^T252*(ABS(F252)*I252/R252/TINV(1-S252,10^6))^2)</f>
      </c>
      <c r="X252" s="94" t="b">
        <f>OR(INDEX(EUconst_DistributionType,2)=J252,INDEX(EUconst_DistributionType,3)=J252)</f>
        <v>0</v>
      </c>
      <c r="Y252" s="94" t="b">
        <f>L252=INDEX(EUconst_InService,1)</f>
        <v>0</v>
      </c>
      <c r="Z252" s="73"/>
    </row>
    <row r="253" spans="1:26" s="74" customFormat="1" ht="12.75" customHeight="1">
      <c r="A253" s="49"/>
      <c r="B253" s="50"/>
      <c r="C253" s="76"/>
      <c r="D253" s="87" t="s">
        <v>174</v>
      </c>
      <c r="E253" s="178"/>
      <c r="F253" s="5"/>
      <c r="G253" s="5"/>
      <c r="H253" s="96">
        <f>IF(COUNT(F253:G253)&gt;0,F253*G253,"")</f>
      </c>
      <c r="I253" s="6"/>
      <c r="J253" s="7"/>
      <c r="K253" s="7"/>
      <c r="L253" s="6"/>
      <c r="M253" s="184"/>
      <c r="N253" s="6"/>
      <c r="O253" s="52"/>
      <c r="P253" s="49"/>
      <c r="Q253" s="49"/>
      <c r="R253" s="89">
        <f>IF(J253="",INDEX(EUconst_DistributionCorrection,1),INDEX(EUconst_DistributionCorrection,MATCH(J253,EUconst_DistributionType,0)))</f>
        <v>1</v>
      </c>
      <c r="S253" s="90">
        <f>IF(OR(K253="",J253=INDEX(EUconst_DistributionType,2),J253=INDEX(EUconst_DistributionType,3)),INDEX(EUconst_ConfidenceLevel,1),INDEX(EUconst_ConfidenceLevel,MATCH(K253,EUconst_UncertaintyType,0)))</f>
        <v>0.682689250166422</v>
      </c>
      <c r="T253" s="91">
        <f>IF(N253="",2,INDEX(EUconst_CorrelationFactor,MATCH(N253,EUconst_CorrelationType,0)))</f>
        <v>2</v>
      </c>
      <c r="U253" s="92" t="b">
        <f>OR(J253=INDEX(EUconst_DistributionType,2),J253=INDEX(EUconst_DistributionType,3))</f>
        <v>0</v>
      </c>
      <c r="V253" s="186">
        <f>IF(L253=INDEX(EUconst_InService,1),1,IF(M253="",2,M253))</f>
        <v>2</v>
      </c>
      <c r="W253" s="94">
        <f>IF(F253="","",ABS(G253)^T253*(ABS(F253)*I253/R253/TINV(1-S253,10^6))^2)</f>
      </c>
      <c r="X253" s="94" t="b">
        <f>OR(INDEX(EUconst_DistributionType,2)=J253,INDEX(EUconst_DistributionType,3)=J253)</f>
        <v>0</v>
      </c>
      <c r="Y253" s="94" t="b">
        <f>L253=INDEX(EUconst_InService,1)</f>
        <v>0</v>
      </c>
      <c r="Z253" s="73"/>
    </row>
    <row r="254" spans="1:26" s="74" customFormat="1" ht="12.75" customHeight="1">
      <c r="A254" s="49"/>
      <c r="B254" s="50"/>
      <c r="C254" s="76"/>
      <c r="D254" s="87" t="s">
        <v>171</v>
      </c>
      <c r="E254" s="178"/>
      <c r="F254" s="5"/>
      <c r="G254" s="5"/>
      <c r="H254" s="96">
        <f>IF(COUNT(F254:G254)&gt;0,F254*G254,"")</f>
      </c>
      <c r="I254" s="6"/>
      <c r="J254" s="7"/>
      <c r="K254" s="7"/>
      <c r="L254" s="6"/>
      <c r="M254" s="184"/>
      <c r="N254" s="6"/>
      <c r="O254" s="52"/>
      <c r="P254" s="49"/>
      <c r="Q254" s="49"/>
      <c r="R254" s="89">
        <f>IF(J254="",INDEX(EUconst_DistributionCorrection,1),INDEX(EUconst_DistributionCorrection,MATCH(J254,EUconst_DistributionType,0)))</f>
        <v>1</v>
      </c>
      <c r="S254" s="90">
        <f>IF(OR(K254="",J254=INDEX(EUconst_DistributionType,2),J254=INDEX(EUconst_DistributionType,3)),INDEX(EUconst_ConfidenceLevel,1),INDEX(EUconst_ConfidenceLevel,MATCH(K254,EUconst_UncertaintyType,0)))</f>
        <v>0.682689250166422</v>
      </c>
      <c r="T254" s="91">
        <f>IF(N254="",2,INDEX(EUconst_CorrelationFactor,MATCH(N254,EUconst_CorrelationType,0)))</f>
        <v>2</v>
      </c>
      <c r="U254" s="92" t="b">
        <f>OR(J254=INDEX(EUconst_DistributionType,2),J254=INDEX(EUconst_DistributionType,3))</f>
        <v>0</v>
      </c>
      <c r="V254" s="186">
        <f>IF(L254=INDEX(EUconst_InService,1),1,IF(M254="",2,M254))</f>
        <v>2</v>
      </c>
      <c r="W254" s="94">
        <f>IF(F254="","",ABS(G254)^T254*(ABS(F254)*I254/R254/TINV(1-S254,10^6))^2)</f>
      </c>
      <c r="X254" s="94" t="b">
        <f>OR(INDEX(EUconst_DistributionType,2)=J254,INDEX(EUconst_DistributionType,3)=J254)</f>
        <v>0</v>
      </c>
      <c r="Y254" s="94" t="b">
        <f>L254=INDEX(EUconst_InService,1)</f>
        <v>0</v>
      </c>
      <c r="Z254" s="73"/>
    </row>
    <row r="255" spans="1:26" s="74" customFormat="1" ht="12.75" customHeight="1">
      <c r="A255" s="49"/>
      <c r="B255" s="50"/>
      <c r="C255" s="76"/>
      <c r="D255" s="87" t="s">
        <v>175</v>
      </c>
      <c r="E255" s="178"/>
      <c r="F255" s="5"/>
      <c r="G255" s="5"/>
      <c r="H255" s="96">
        <f>IF(COUNT(F255:G255)&gt;0,F255*G255,"")</f>
      </c>
      <c r="I255" s="6"/>
      <c r="J255" s="7"/>
      <c r="K255" s="7"/>
      <c r="L255" s="6"/>
      <c r="M255" s="184"/>
      <c r="N255" s="6"/>
      <c r="O255" s="52"/>
      <c r="P255" s="49"/>
      <c r="Q255" s="49"/>
      <c r="R255" s="89">
        <f>IF(J255="",INDEX(EUconst_DistributionCorrection,1),INDEX(EUconst_DistributionCorrection,MATCH(J255,EUconst_DistributionType,0)))</f>
        <v>1</v>
      </c>
      <c r="S255" s="90">
        <f>IF(OR(K255="",J255=INDEX(EUconst_DistributionType,2),J255=INDEX(EUconst_DistributionType,3)),INDEX(EUconst_ConfidenceLevel,1),INDEX(EUconst_ConfidenceLevel,MATCH(K255,EUconst_UncertaintyType,0)))</f>
        <v>0.682689250166422</v>
      </c>
      <c r="T255" s="91">
        <f>IF(N255="",2,INDEX(EUconst_CorrelationFactor,MATCH(N255,EUconst_CorrelationType,0)))</f>
        <v>2</v>
      </c>
      <c r="U255" s="92" t="b">
        <f>OR(J255=INDEX(EUconst_DistributionType,2),J255=INDEX(EUconst_DistributionType,3))</f>
        <v>0</v>
      </c>
      <c r="V255" s="186">
        <f>IF(L255=INDEX(EUconst_InService,1),1,IF(M255="",2,M255))</f>
        <v>2</v>
      </c>
      <c r="W255" s="94">
        <f>IF(F255="","",ABS(G255)^T255*(ABS(F255)*I255/R255/TINV(1-S255,10^6))^2)</f>
      </c>
      <c r="X255" s="94" t="b">
        <f>OR(INDEX(EUconst_DistributionType,2)=J255,INDEX(EUconst_DistributionType,3)=J255)</f>
        <v>0</v>
      </c>
      <c r="Y255" s="94" t="b">
        <f>L255=INDEX(EUconst_InService,1)</f>
        <v>0</v>
      </c>
      <c r="Z255" s="73"/>
    </row>
    <row r="256" spans="1:26" s="74" customFormat="1" ht="12.75" customHeight="1">
      <c r="A256" s="49"/>
      <c r="B256" s="50"/>
      <c r="C256" s="76"/>
      <c r="D256" s="87" t="s">
        <v>176</v>
      </c>
      <c r="E256" s="179"/>
      <c r="F256" s="8"/>
      <c r="G256" s="8"/>
      <c r="H256" s="97">
        <f>IF(COUNT(F256:G256)&gt;0,F256*G256,"")</f>
      </c>
      <c r="I256" s="9"/>
      <c r="J256" s="10"/>
      <c r="K256" s="10"/>
      <c r="L256" s="9"/>
      <c r="M256" s="185"/>
      <c r="N256" s="9"/>
      <c r="O256" s="52"/>
      <c r="P256" s="49"/>
      <c r="Q256" s="49"/>
      <c r="R256" s="89">
        <f>IF(J256="",INDEX(EUconst_DistributionCorrection,1),INDEX(EUconst_DistributionCorrection,MATCH(J256,EUconst_DistributionType,0)))</f>
        <v>1</v>
      </c>
      <c r="S256" s="90">
        <f>IF(OR(K256="",J256=INDEX(EUconst_DistributionType,2),J256=INDEX(EUconst_DistributionType,3)),INDEX(EUconst_ConfidenceLevel,1),INDEX(EUconst_ConfidenceLevel,MATCH(K256,EUconst_UncertaintyType,0)))</f>
        <v>0.682689250166422</v>
      </c>
      <c r="T256" s="91">
        <f>IF(N256="",2,INDEX(EUconst_CorrelationFactor,MATCH(N256,EUconst_CorrelationType,0)))</f>
        <v>2</v>
      </c>
      <c r="U256" s="92" t="b">
        <f>OR(J256=INDEX(EUconst_DistributionType,2),J256=INDEX(EUconst_DistributionType,3))</f>
        <v>0</v>
      </c>
      <c r="V256" s="186">
        <f>IF(L256=INDEX(EUconst_InService,1),1,IF(M256="",2,M256))</f>
        <v>2</v>
      </c>
      <c r="W256" s="94">
        <f>IF(F256="","",ABS(G256)^T256*(ABS(F256)*I256/R256/TINV(1-S256,10^6))^2)</f>
      </c>
      <c r="X256" s="94" t="b">
        <f>OR(INDEX(EUconst_DistributionType,2)=J256,INDEX(EUconst_DistributionType,3)=J256)</f>
        <v>0</v>
      </c>
      <c r="Y256" s="94" t="b">
        <f>L256=INDEX(EUconst_InService,1)</f>
        <v>0</v>
      </c>
      <c r="Z256" s="73"/>
    </row>
    <row r="257" spans="1:26" s="74" customFormat="1" ht="4.5" customHeight="1">
      <c r="A257" s="49"/>
      <c r="B257" s="50"/>
      <c r="C257" s="76"/>
      <c r="D257" s="16"/>
      <c r="E257" s="77"/>
      <c r="F257" s="77"/>
      <c r="G257" s="77"/>
      <c r="H257" s="77"/>
      <c r="K257" s="77"/>
      <c r="L257" s="77"/>
      <c r="M257" s="77"/>
      <c r="O257" s="52"/>
      <c r="P257" s="49"/>
      <c r="Q257" s="49"/>
      <c r="R257" s="93"/>
      <c r="S257" s="93"/>
      <c r="T257" s="93"/>
      <c r="U257" s="49"/>
      <c r="V257" s="93"/>
      <c r="W257" s="93"/>
      <c r="X257" s="93"/>
      <c r="Y257" s="93"/>
      <c r="Z257" s="73"/>
    </row>
    <row r="258" spans="1:26" s="74" customFormat="1" ht="12.75" customHeight="1">
      <c r="A258" s="49"/>
      <c r="B258" s="50"/>
      <c r="C258" s="76"/>
      <c r="D258" s="84" t="s">
        <v>178</v>
      </c>
      <c r="E258" s="318" t="str">
        <f>Translations!$B$101</f>
        <v>Lagringskapacitet för bränsle-/materialmängd vid anläggningen</v>
      </c>
      <c r="F258" s="318"/>
      <c r="G258" s="318"/>
      <c r="H258" s="318"/>
      <c r="I258" s="318"/>
      <c r="J258" s="318"/>
      <c r="K258" s="318"/>
      <c r="L258" s="318"/>
      <c r="M258" s="318"/>
      <c r="N258" s="318"/>
      <c r="O258" s="52"/>
      <c r="P258" s="49"/>
      <c r="Q258" s="49"/>
      <c r="R258" s="49"/>
      <c r="S258" s="49"/>
      <c r="T258" s="49"/>
      <c r="U258" s="49"/>
      <c r="V258" s="49"/>
      <c r="W258" s="49"/>
      <c r="X258" s="49"/>
      <c r="Y258" s="49"/>
      <c r="Z258" s="73"/>
    </row>
    <row r="259" spans="1:26" s="74" customFormat="1" ht="38.25" customHeight="1">
      <c r="A259" s="49"/>
      <c r="B259" s="50"/>
      <c r="C259" s="76"/>
      <c r="D259" s="84"/>
      <c r="E259" s="313" t="str">
        <f>Translations!$B$102</f>
        <v>För att bestämma den övergripande osäkerheten antas att osäkerheten för avläsningarna på lagernivå alltid står i relation till lagringskapaciteten, inte till verkliga siffror. Detta gäller i typiska fall för siffror på en lagerbehållares nivå (t.ex. brännolja). Om verksamhetsutövaren emellertid kan visa att den relativa osäkerheten förändras med lagernivån, är det möjligt att i denna punkt i stället för kapaciteten ange lagringsnivån som den relativa osäkerheten förknippas med.</v>
      </c>
      <c r="F259" s="313"/>
      <c r="G259" s="313"/>
      <c r="H259" s="313"/>
      <c r="I259" s="313"/>
      <c r="J259" s="313"/>
      <c r="K259" s="313"/>
      <c r="L259" s="313"/>
      <c r="M259" s="313"/>
      <c r="N259" s="313"/>
      <c r="O259" s="98"/>
      <c r="P259" s="49"/>
      <c r="Q259" s="49"/>
      <c r="R259" s="49"/>
      <c r="S259" s="49"/>
      <c r="T259" s="49"/>
      <c r="U259" s="49"/>
      <c r="V259" s="49"/>
      <c r="W259" s="49"/>
      <c r="X259" s="49"/>
      <c r="Y259" s="49"/>
      <c r="Z259" s="73"/>
    </row>
    <row r="260" spans="1:26" s="74" customFormat="1" ht="49.5" customHeight="1">
      <c r="A260" s="49"/>
      <c r="B260" s="50"/>
      <c r="C260" s="76"/>
      <c r="D260" s="16"/>
      <c r="E260" s="180" t="str">
        <f>Translations!$B$94</f>
        <v>Namn eller kort beskrivning</v>
      </c>
      <c r="F260" s="85" t="str">
        <f>Translations!$B$103</f>
        <v>Lagerkapacitet [t.ex. t eller m³] </v>
      </c>
      <c r="G260" s="99"/>
      <c r="H260" s="85" t="str">
        <f>Translations!$B$103</f>
        <v>Lagerkapacitet [t.ex. t eller m³] </v>
      </c>
      <c r="I260" s="85" t="str">
        <f>Translations!$B$67</f>
        <v>Osäkerhet för enskild mätningstillfälle</v>
      </c>
      <c r="J260" s="85" t="str">
        <f>Translations!$B$72</f>
        <v>Fördelningstyp</v>
      </c>
      <c r="K260" s="85" t="str">
        <f>Translations!$B$78</f>
        <v>Standardosäkerhet eller utvidgad osäkerhet?</v>
      </c>
      <c r="L260" s="85" t="str">
        <f>Translations!$B$81</f>
        <v>Är osäkerhetsvärdet "i drift"?</v>
      </c>
      <c r="M260" s="85" t="str">
        <f>Translations!$B$84</f>
        <v>Justeringsfaktor </v>
      </c>
      <c r="N260" s="85" t="str">
        <f>Translations!$B$88</f>
        <v>Korrelerande eller icke-korrelerande?</v>
      </c>
      <c r="O260" s="98"/>
      <c r="P260" s="49"/>
      <c r="Q260" s="49"/>
      <c r="R260" s="86" t="s">
        <v>166</v>
      </c>
      <c r="S260" s="86" t="s">
        <v>164</v>
      </c>
      <c r="T260" s="86" t="s">
        <v>165</v>
      </c>
      <c r="U260" s="86" t="s">
        <v>169</v>
      </c>
      <c r="V260" s="86" t="s">
        <v>190</v>
      </c>
      <c r="W260" s="86" t="s">
        <v>167</v>
      </c>
      <c r="X260" s="86" t="s">
        <v>168</v>
      </c>
      <c r="Y260" s="86" t="s">
        <v>191</v>
      </c>
      <c r="Z260" s="73"/>
    </row>
    <row r="261" spans="1:26" s="74" customFormat="1" ht="12.75" customHeight="1">
      <c r="A261" s="49"/>
      <c r="B261" s="50"/>
      <c r="C261" s="76"/>
      <c r="D261" s="16"/>
      <c r="E261" s="181"/>
      <c r="F261" s="11"/>
      <c r="G261" s="99"/>
      <c r="H261" s="100">
        <f>IF(ISNUMBER(F261),F261,"")</f>
      </c>
      <c r="I261" s="12"/>
      <c r="J261" s="13"/>
      <c r="K261" s="13"/>
      <c r="L261" s="12"/>
      <c r="M261" s="187"/>
      <c r="N261" s="12"/>
      <c r="O261" s="98"/>
      <c r="P261" s="49"/>
      <c r="Q261" s="49"/>
      <c r="R261" s="89">
        <f>IF(J261="",INDEX(EUconst_DistributionCorrection,1),INDEX(EUconst_DistributionCorrection,MATCH(J261,EUconst_DistributionType,0)))</f>
        <v>1</v>
      </c>
      <c r="S261" s="90">
        <f>IF(OR(K261="",J261=INDEX(EUconst_DistributionType,2),J261=INDEX(EUconst_DistributionType,3)),INDEX(EUconst_ConfidenceLevel,1),INDEX(EUconst_ConfidenceLevel,MATCH(K261,EUconst_UncertaintyType,0)))</f>
        <v>0.682689250166422</v>
      </c>
      <c r="T261" s="91">
        <f>IF(N261="",2,INDEX(EUconst_CorrelationFactor,MATCH(N261,EUconst_CorrelationType,0)))</f>
        <v>2</v>
      </c>
      <c r="U261" s="92" t="b">
        <f>OR(J261=INDEX(EUconst_DistributionType,2),J261=INDEX(EUconst_DistributionType,3))</f>
        <v>0</v>
      </c>
      <c r="V261" s="186">
        <f>IF(L261=INDEX(EUconst_InService,1),1,IF(M261="",2,M261))</f>
        <v>2</v>
      </c>
      <c r="W261" s="94">
        <f>IF(H261="","",2^(T261)*(ABS(H261)*I261/R261/TINV(1-S261,10^6))^2)</f>
      </c>
      <c r="X261" s="94" t="b">
        <f>OR(INDEX(EUconst_DistributionType,2)=J261,INDEX(EUconst_DistributionType,3)=J261)</f>
        <v>0</v>
      </c>
      <c r="Y261" s="94" t="b">
        <f>L261=INDEX(EUconst_InService,1)</f>
        <v>0</v>
      </c>
      <c r="Z261" s="73"/>
    </row>
    <row r="262" spans="1:26" s="74" customFormat="1" ht="4.5" customHeight="1">
      <c r="A262" s="49"/>
      <c r="B262" s="50"/>
      <c r="C262" s="76"/>
      <c r="D262" s="16"/>
      <c r="E262" s="16"/>
      <c r="F262" s="16"/>
      <c r="G262" s="16"/>
      <c r="H262" s="16"/>
      <c r="I262" s="16"/>
      <c r="J262" s="16"/>
      <c r="K262" s="16"/>
      <c r="L262" s="16"/>
      <c r="M262" s="16"/>
      <c r="N262" s="16"/>
      <c r="O262" s="98"/>
      <c r="P262" s="49"/>
      <c r="Q262" s="49"/>
      <c r="R262" s="101"/>
      <c r="S262" s="102"/>
      <c r="T262" s="103"/>
      <c r="U262" s="104"/>
      <c r="V262" s="93"/>
      <c r="W262" s="105"/>
      <c r="X262" s="105"/>
      <c r="Y262" s="95"/>
      <c r="Z262" s="73"/>
    </row>
    <row r="263" spans="1:26" s="74" customFormat="1" ht="12.75" customHeight="1">
      <c r="A263" s="49"/>
      <c r="B263" s="50"/>
      <c r="C263" s="76"/>
      <c r="D263" s="84" t="s">
        <v>179</v>
      </c>
      <c r="E263" s="318" t="str">
        <f>Translations!$B$104</f>
        <v>Lagernivå i årets början och slut</v>
      </c>
      <c r="F263" s="318"/>
      <c r="G263" s="318"/>
      <c r="H263" s="318"/>
      <c r="I263" s="318"/>
      <c r="J263" s="318"/>
      <c r="K263" s="318"/>
      <c r="L263" s="318"/>
      <c r="M263" s="318"/>
      <c r="N263" s="318"/>
      <c r="O263" s="98"/>
      <c r="P263" s="49"/>
      <c r="Q263" s="49"/>
      <c r="R263" s="49"/>
      <c r="S263" s="49"/>
      <c r="T263" s="49"/>
      <c r="U263" s="49"/>
      <c r="V263" s="49"/>
      <c r="W263" s="49"/>
      <c r="X263" s="49"/>
      <c r="Y263" s="49"/>
      <c r="Z263" s="73"/>
    </row>
    <row r="264" spans="1:26" s="74" customFormat="1" ht="25.5" customHeight="1">
      <c r="A264" s="49"/>
      <c r="B264" s="50"/>
      <c r="C264" s="76"/>
      <c r="D264" s="84"/>
      <c r="E264" s="313" t="str">
        <f>Translations!$B$105</f>
        <v>Detta fält är inte obligatoriskt för bestämning av den årliga genomsnittliga osäkerheten. Den verkliga uppnådda osäkerheten kan dock bestämmas genom att fylla i punkterna a och b ovan, tillsammans med uppgifterna nedan om lagret i årets början och slut.</v>
      </c>
      <c r="F264" s="313"/>
      <c r="G264" s="313"/>
      <c r="H264" s="313"/>
      <c r="I264" s="313"/>
      <c r="J264" s="313"/>
      <c r="K264" s="313"/>
      <c r="L264" s="313"/>
      <c r="M264" s="313"/>
      <c r="N264" s="313"/>
      <c r="O264" s="98"/>
      <c r="P264" s="49"/>
      <c r="Q264" s="49"/>
      <c r="R264" s="49"/>
      <c r="S264" s="49"/>
      <c r="T264" s="49"/>
      <c r="U264" s="49"/>
      <c r="V264" s="49"/>
      <c r="W264" s="49"/>
      <c r="X264" s="49"/>
      <c r="Y264" s="49"/>
      <c r="Z264" s="73"/>
    </row>
    <row r="265" spans="1:26" s="74" customFormat="1" ht="49.5" customHeight="1">
      <c r="A265" s="49"/>
      <c r="B265" s="50"/>
      <c r="C265" s="76"/>
      <c r="D265" s="16"/>
      <c r="E265" s="180" t="str">
        <f>Translations!$B$94</f>
        <v>Namn eller kort beskrivning</v>
      </c>
      <c r="F265" s="85" t="str">
        <f>Translations!$B$106</f>
        <v>Lagermängd [t.ex. t eller m³] </v>
      </c>
      <c r="G265" s="99"/>
      <c r="H265" s="85" t="str">
        <f>Translations!$B$106</f>
        <v>Lagermängd [t.ex. t eller m³] </v>
      </c>
      <c r="K265" s="77"/>
      <c r="L265" s="77"/>
      <c r="M265" s="77"/>
      <c r="N265" s="77"/>
      <c r="O265" s="98"/>
      <c r="P265" s="49"/>
      <c r="Q265" s="49"/>
      <c r="R265" s="49"/>
      <c r="S265" s="49"/>
      <c r="T265" s="49"/>
      <c r="U265" s="49"/>
      <c r="V265" s="49"/>
      <c r="W265" s="49"/>
      <c r="X265" s="49"/>
      <c r="Y265" s="49"/>
      <c r="Z265" s="73"/>
    </row>
    <row r="266" spans="1:26" s="74" customFormat="1" ht="12.75" customHeight="1">
      <c r="A266" s="49"/>
      <c r="B266" s="50"/>
      <c r="C266" s="76"/>
      <c r="D266" s="16"/>
      <c r="E266" s="182" t="str">
        <f>Translations!$B$107</f>
        <v>I början av året</v>
      </c>
      <c r="F266" s="11"/>
      <c r="G266" s="99"/>
      <c r="H266" s="100">
        <f>IF(ISNUMBER(F266),F266,"")</f>
      </c>
      <c r="K266" s="77"/>
      <c r="L266" s="77"/>
      <c r="M266" s="77"/>
      <c r="N266" s="77"/>
      <c r="O266" s="98"/>
      <c r="P266" s="49"/>
      <c r="Q266" s="49"/>
      <c r="R266" s="49"/>
      <c r="S266" s="49"/>
      <c r="T266" s="49"/>
      <c r="U266" s="49"/>
      <c r="V266" s="49"/>
      <c r="W266" s="49"/>
      <c r="X266" s="49"/>
      <c r="Y266" s="49"/>
      <c r="Z266" s="73"/>
    </row>
    <row r="267" spans="1:26" s="74" customFormat="1" ht="12.75" customHeight="1">
      <c r="A267" s="49"/>
      <c r="B267" s="50"/>
      <c r="C267" s="76"/>
      <c r="D267" s="16"/>
      <c r="E267" s="182" t="str">
        <f>Translations!$B$108</f>
        <v>I slutet av året</v>
      </c>
      <c r="F267" s="11"/>
      <c r="G267" s="99"/>
      <c r="H267" s="100">
        <f>IF(ISNUMBER(F267),F267,"")</f>
      </c>
      <c r="K267" s="77"/>
      <c r="L267" s="77"/>
      <c r="M267" s="77"/>
      <c r="N267" s="77"/>
      <c r="O267" s="98"/>
      <c r="P267" s="49"/>
      <c r="Q267" s="49"/>
      <c r="R267" s="49"/>
      <c r="S267" s="49"/>
      <c r="T267" s="49"/>
      <c r="U267" s="49"/>
      <c r="V267" s="49"/>
      <c r="W267" s="49"/>
      <c r="X267" s="49"/>
      <c r="Y267" s="49"/>
      <c r="Z267" s="73"/>
    </row>
    <row r="268" spans="1:26" s="74" customFormat="1" ht="4.5" customHeight="1">
      <c r="A268" s="49"/>
      <c r="B268" s="50"/>
      <c r="C268" s="76"/>
      <c r="D268" s="16"/>
      <c r="E268" s="77"/>
      <c r="F268" s="77"/>
      <c r="G268" s="77"/>
      <c r="H268" s="77"/>
      <c r="J268" s="77"/>
      <c r="K268" s="77"/>
      <c r="L268" s="77"/>
      <c r="M268" s="77"/>
      <c r="N268" s="77"/>
      <c r="O268" s="98"/>
      <c r="P268" s="49"/>
      <c r="Q268" s="49"/>
      <c r="R268" s="49"/>
      <c r="S268" s="49"/>
      <c r="T268" s="49"/>
      <c r="U268" s="49"/>
      <c r="V268" s="49"/>
      <c r="W268" s="49"/>
      <c r="X268" s="49"/>
      <c r="Y268" s="49"/>
      <c r="Z268" s="73"/>
    </row>
    <row r="269" spans="1:26" s="74" customFormat="1" ht="12.75" customHeight="1">
      <c r="A269" s="49"/>
      <c r="B269" s="50"/>
      <c r="C269" s="76"/>
      <c r="D269" s="84" t="s">
        <v>180</v>
      </c>
      <c r="E269" s="106" t="str">
        <f>Translations!$B$109</f>
        <v>Genomsnittlig årlig förbrukning [t.ex. t eller nm³] </v>
      </c>
      <c r="F269" s="106"/>
      <c r="G269" s="106"/>
      <c r="H269" s="107"/>
      <c r="I269" s="108"/>
      <c r="J269" s="109">
        <f>IF(COUNT(H244:H248,H252:H256,H266:H267)&gt;0,SUM(H244:H248,H266)-SUM(H252:H256,H267),"")</f>
      </c>
      <c r="K269" s="310" t="str">
        <f>Translations!$B$110</f>
        <v>Lagerkapacitet (andel av den årliga mängduppgiften):</v>
      </c>
      <c r="L269" s="311"/>
      <c r="M269" s="312"/>
      <c r="N269" s="110">
        <f>IF(ISNUMBER(J269),IF(J269&gt;0,SUM(H261)/J269,""),"")</f>
      </c>
      <c r="O269" s="98"/>
      <c r="P269" s="49"/>
      <c r="Q269" s="49"/>
      <c r="R269" s="49"/>
      <c r="S269" s="49"/>
      <c r="T269" s="49"/>
      <c r="U269" s="49"/>
      <c r="V269" s="49"/>
      <c r="W269" s="49"/>
      <c r="X269" s="49"/>
      <c r="Y269" s="49"/>
      <c r="Z269" s="73"/>
    </row>
    <row r="270" spans="1:26" s="74" customFormat="1" ht="25.5" customHeight="1">
      <c r="A270" s="49"/>
      <c r="B270" s="50"/>
      <c r="C270" s="76"/>
      <c r="D270" s="16"/>
      <c r="E270" s="313" t="str">
        <f>Translations!$B$111</f>
        <v>Den årliga förbrukningen har beräknats genom att subtrahera den mängd som förflyttats från anläggningen (punkt b) från den mängd som levererats till/förbrukats vid anläggningen (punkt a) och ta hänsyn till lagerförändringarna (punkt d).</v>
      </c>
      <c r="F270" s="313"/>
      <c r="G270" s="313"/>
      <c r="H270" s="313"/>
      <c r="I270" s="313"/>
      <c r="J270" s="313"/>
      <c r="K270" s="77"/>
      <c r="L270" s="77"/>
      <c r="M270" s="77"/>
      <c r="N270" s="188">
        <f>IF(N269="","",IF(N269&gt;=5%,"&gt;=5%","&lt;5%"))</f>
      </c>
      <c r="O270" s="98"/>
      <c r="P270" s="49"/>
      <c r="Q270" s="49"/>
      <c r="R270" s="49"/>
      <c r="S270" s="49"/>
      <c r="T270" s="49"/>
      <c r="U270" s="49"/>
      <c r="V270" s="49"/>
      <c r="W270" s="49"/>
      <c r="X270" s="49"/>
      <c r="Y270" s="49"/>
      <c r="Z270" s="73"/>
    </row>
    <row r="271" spans="1:26" s="74" customFormat="1" ht="4.5" customHeight="1">
      <c r="A271" s="49"/>
      <c r="B271" s="50"/>
      <c r="C271" s="76"/>
      <c r="D271" s="16"/>
      <c r="E271" s="111"/>
      <c r="F271" s="111"/>
      <c r="G271" s="111"/>
      <c r="J271" s="112"/>
      <c r="K271" s="77"/>
      <c r="L271" s="77"/>
      <c r="M271" s="77"/>
      <c r="N271" s="77"/>
      <c r="O271" s="52"/>
      <c r="P271" s="49"/>
      <c r="Q271" s="49"/>
      <c r="R271" s="49"/>
      <c r="S271" s="49"/>
      <c r="T271" s="49"/>
      <c r="U271" s="49"/>
      <c r="V271" s="49"/>
      <c r="W271" s="49"/>
      <c r="X271" s="49"/>
      <c r="Y271" s="49"/>
      <c r="Z271" s="73"/>
    </row>
    <row r="272" spans="1:26" s="74" customFormat="1" ht="12.75" customHeight="1">
      <c r="A272" s="49"/>
      <c r="B272" s="50"/>
      <c r="C272" s="76"/>
      <c r="D272" s="84" t="s">
        <v>183</v>
      </c>
      <c r="E272" s="314" t="str">
        <f>Translations!$B$112</f>
        <v>Övergripande osäkerhet (k=1, 1σ, 68%)</v>
      </c>
      <c r="F272" s="314"/>
      <c r="G272" s="314"/>
      <c r="H272" s="107"/>
      <c r="I272" s="107"/>
      <c r="J272" s="113">
        <f>IF(OR(J269="",J269=0),"",SQRT(SUM(W244:W248,W252:W256,W261))/J269)</f>
      </c>
      <c r="L272" s="77"/>
      <c r="M272" s="114"/>
      <c r="N272" s="77"/>
      <c r="O272" s="52"/>
      <c r="P272" s="49"/>
      <c r="Q272" s="49"/>
      <c r="R272" s="49"/>
      <c r="S272" s="49"/>
      <c r="T272" s="49"/>
      <c r="U272" s="49"/>
      <c r="V272" s="49"/>
      <c r="W272" s="49"/>
      <c r="X272" s="49"/>
      <c r="Y272" s="49"/>
      <c r="Z272" s="73"/>
    </row>
    <row r="273" spans="1:26" s="74" customFormat="1" ht="12.75" customHeight="1">
      <c r="A273" s="49"/>
      <c r="B273" s="50"/>
      <c r="C273" s="76"/>
      <c r="D273" s="84" t="s">
        <v>188</v>
      </c>
      <c r="E273" s="315" t="str">
        <f>Translations!$B$113</f>
        <v>Övergripande osäkerhet (k=2, 2σ, 95%)</v>
      </c>
      <c r="F273" s="315"/>
      <c r="G273" s="315"/>
      <c r="H273" s="115"/>
      <c r="I273" s="115"/>
      <c r="J273" s="116">
        <f>IF(J272="","",J272*2)</f>
      </c>
      <c r="L273" s="117"/>
      <c r="M273" s="77"/>
      <c r="N273" s="77"/>
      <c r="O273" s="52"/>
      <c r="P273" s="49"/>
      <c r="Q273" s="49"/>
      <c r="R273" s="49"/>
      <c r="S273" s="49"/>
      <c r="T273" s="49"/>
      <c r="U273" s="49"/>
      <c r="V273" s="49"/>
      <c r="W273" s="118"/>
      <c r="X273" s="118"/>
      <c r="Y273" s="118"/>
      <c r="Z273" s="73"/>
    </row>
    <row r="274" spans="1:26" s="74" customFormat="1" ht="37.5" customHeight="1">
      <c r="A274" s="49"/>
      <c r="B274" s="50"/>
      <c r="C274" s="76"/>
      <c r="D274" s="16"/>
      <c r="E274" s="316" t="str">
        <f>Translations!$B$114</f>
        <v>Detta är osäkerheten av bestämmandet av den mängduppgift om bränsle-/materialmängden som används på anläggningen på årsnivå. Detta osäkerhetsvärde jämförs med den största tillåtna osäkerheten som motsvarar bestämningsnivån. Till exempel den största tillåtna osäkerheten som motsvarar nivå 4 för mängduppgiften för bränslen i standardberäkningsmetoden är +/- 1,5 % under kalenderåret.</v>
      </c>
      <c r="F274" s="316"/>
      <c r="G274" s="316"/>
      <c r="H274" s="316"/>
      <c r="I274" s="316"/>
      <c r="J274" s="316"/>
      <c r="K274" s="316"/>
      <c r="L274" s="77"/>
      <c r="M274" s="77"/>
      <c r="N274" s="77"/>
      <c r="O274" s="52"/>
      <c r="P274" s="49"/>
      <c r="Q274" s="49"/>
      <c r="R274" s="49"/>
      <c r="S274" s="49"/>
      <c r="T274" s="49"/>
      <c r="U274" s="49"/>
      <c r="V274" s="49"/>
      <c r="W274" s="49"/>
      <c r="X274" s="49"/>
      <c r="Y274" s="49"/>
      <c r="Z274" s="73"/>
    </row>
    <row r="275" spans="1:31" ht="12.75" customHeight="1" thickBot="1">
      <c r="A275" s="62"/>
      <c r="B275" s="50"/>
      <c r="C275" s="63"/>
      <c r="D275" s="64"/>
      <c r="E275" s="65"/>
      <c r="F275" s="66"/>
      <c r="G275" s="67"/>
      <c r="H275" s="67"/>
      <c r="I275" s="67"/>
      <c r="J275" s="67"/>
      <c r="K275" s="67"/>
      <c r="L275" s="67"/>
      <c r="M275" s="67"/>
      <c r="N275" s="67"/>
      <c r="O275" s="68"/>
      <c r="P275" s="69"/>
      <c r="Q275" s="69"/>
      <c r="R275" s="69"/>
      <c r="S275" s="69"/>
      <c r="T275" s="69"/>
      <c r="U275" s="69"/>
      <c r="V275" s="69"/>
      <c r="W275" s="70"/>
      <c r="X275" s="70"/>
      <c r="Y275" s="70"/>
      <c r="Z275" s="71"/>
      <c r="AA275" s="72"/>
      <c r="AB275" s="72"/>
      <c r="AC275" s="72"/>
      <c r="AD275" s="72"/>
      <c r="AE275" s="72"/>
    </row>
    <row r="276" spans="1:26" s="74" customFormat="1" ht="12.75" customHeight="1" thickBot="1">
      <c r="A276" s="49"/>
      <c r="B276" s="50"/>
      <c r="C276" s="16"/>
      <c r="D276" s="16"/>
      <c r="E276" s="16"/>
      <c r="F276" s="16"/>
      <c r="G276" s="16"/>
      <c r="H276" s="16"/>
      <c r="I276" s="16"/>
      <c r="J276" s="16"/>
      <c r="K276" s="16"/>
      <c r="L276" s="16"/>
      <c r="M276" s="16"/>
      <c r="N276" s="16"/>
      <c r="O276" s="52"/>
      <c r="P276" s="49"/>
      <c r="Q276" s="49"/>
      <c r="R276" s="49"/>
      <c r="S276" s="49"/>
      <c r="T276" s="49"/>
      <c r="U276" s="49"/>
      <c r="V276" s="49"/>
      <c r="W276" s="49"/>
      <c r="X276" s="49"/>
      <c r="Y276" s="49"/>
      <c r="Z276" s="73"/>
    </row>
    <row r="277" spans="1:26" s="74" customFormat="1" ht="15.75" customHeight="1" thickBot="1">
      <c r="A277" s="49"/>
      <c r="B277" s="50"/>
      <c r="C277" s="75">
        <f>C211+1</f>
        <v>5</v>
      </c>
      <c r="D277" s="16"/>
      <c r="E277" s="328" t="str">
        <f>Translations!$B$53</f>
        <v>Detta är ett valfritt verktyg för beräkning av osäkerhet i anslutning till mätning på årsnivå.</v>
      </c>
      <c r="F277" s="328"/>
      <c r="G277" s="328"/>
      <c r="H277" s="328"/>
      <c r="I277" s="328"/>
      <c r="J277" s="328"/>
      <c r="K277" s="328"/>
      <c r="L277" s="328"/>
      <c r="M277" s="328"/>
      <c r="N277" s="328"/>
      <c r="O277" s="52"/>
      <c r="P277" s="49"/>
      <c r="Q277" s="49"/>
      <c r="R277" s="49"/>
      <c r="S277" s="49"/>
      <c r="T277" s="49"/>
      <c r="U277" s="49"/>
      <c r="V277" s="49"/>
      <c r="W277" s="49"/>
      <c r="X277" s="49"/>
      <c r="Y277" s="49"/>
      <c r="Z277" s="73"/>
    </row>
    <row r="278" spans="1:26" s="74" customFormat="1" ht="4.5" customHeight="1">
      <c r="A278" s="49"/>
      <c r="B278" s="50"/>
      <c r="C278" s="76"/>
      <c r="D278" s="16"/>
      <c r="E278" s="77"/>
      <c r="F278" s="77"/>
      <c r="G278" s="77"/>
      <c r="H278" s="77"/>
      <c r="I278" s="77"/>
      <c r="J278" s="77"/>
      <c r="K278" s="77"/>
      <c r="L278" s="77"/>
      <c r="M278" s="77"/>
      <c r="N278" s="77"/>
      <c r="O278" s="52"/>
      <c r="P278" s="49"/>
      <c r="Q278" s="49"/>
      <c r="R278" s="49"/>
      <c r="S278" s="49"/>
      <c r="T278" s="49"/>
      <c r="U278" s="49"/>
      <c r="V278" s="49"/>
      <c r="W278" s="49"/>
      <c r="X278" s="49"/>
      <c r="Y278" s="49"/>
      <c r="Z278" s="73"/>
    </row>
    <row r="279" spans="1:26" s="74" customFormat="1" ht="38.25" customHeight="1">
      <c r="A279" s="78"/>
      <c r="B279" s="50"/>
      <c r="C279" s="16"/>
      <c r="D279" s="16"/>
      <c r="E279" s="79" t="str">
        <f>Translations!$B$54</f>
        <v>Mängduppgift (import, förbrukning)</v>
      </c>
      <c r="F279" s="322" t="str">
        <f>Translations!$B$55</f>
        <v>Ange här uppgifterna om varje mätinstrument som används för att mäta mängden bränsle eller material som levererats till anläggningen (t.ex. anläggningen har två undermätningar med vilka de förbrukade totala mängderna eller uppgifterna som erhållits av leverantören av respektive bränsle eller material kan anmälas).</v>
      </c>
      <c r="G279" s="322"/>
      <c r="H279" s="322"/>
      <c r="I279" s="322"/>
      <c r="J279" s="322"/>
      <c r="K279" s="322"/>
      <c r="L279" s="322"/>
      <c r="M279" s="322"/>
      <c r="N279" s="322"/>
      <c r="O279" s="80"/>
      <c r="P279" s="81"/>
      <c r="Q279" s="81"/>
      <c r="R279" s="81"/>
      <c r="S279" s="81"/>
      <c r="T279" s="81"/>
      <c r="U279" s="81"/>
      <c r="V279" s="81"/>
      <c r="W279" s="82"/>
      <c r="X279" s="82"/>
      <c r="Y279" s="82"/>
      <c r="Z279" s="73"/>
    </row>
    <row r="280" spans="1:26" s="74" customFormat="1" ht="25.5" customHeight="1">
      <c r="A280" s="78"/>
      <c r="B280" s="50"/>
      <c r="C280" s="16"/>
      <c r="D280" s="16"/>
      <c r="E280" s="79" t="str">
        <f>Translations!$B$56</f>
        <v>Mängduppgift (överföring till annat ställe)</v>
      </c>
      <c r="F280" s="322" t="str">
        <f>Translations!$B$57</f>
        <v>Ange här uppgifterna om varje mätinstrument med vilket bränsle förs från anläggningen i stället för att bränslet förbrukas i anläggningen (t.ex. naturgas eller brännolja som sålts till tredje parter).</v>
      </c>
      <c r="G280" s="322"/>
      <c r="H280" s="322"/>
      <c r="I280" s="322"/>
      <c r="J280" s="322"/>
      <c r="K280" s="322"/>
      <c r="L280" s="322"/>
      <c r="M280" s="322"/>
      <c r="N280" s="322"/>
      <c r="O280" s="80"/>
      <c r="P280" s="81"/>
      <c r="Q280" s="81"/>
      <c r="R280" s="81"/>
      <c r="S280" s="81"/>
      <c r="T280" s="81"/>
      <c r="U280" s="81"/>
      <c r="V280" s="81"/>
      <c r="W280" s="82"/>
      <c r="X280" s="82"/>
      <c r="Y280" s="82"/>
      <c r="Z280" s="73"/>
    </row>
    <row r="281" spans="1:26" s="74" customFormat="1" ht="12.75" customHeight="1">
      <c r="A281" s="78"/>
      <c r="B281" s="50"/>
      <c r="C281" s="16"/>
      <c r="D281" s="16"/>
      <c r="E281" s="79" t="str">
        <f>Translations!$B$58</f>
        <v>Mängduppgift (lagrat)</v>
      </c>
      <c r="F281" s="322" t="str">
        <f>Translations!$B$59</f>
        <v>Ange här uppgifter om lager (t.ex. oljelager, silor), om bestämmandet av lagermängderna ingår i osäkerhetsbedömningen.</v>
      </c>
      <c r="G281" s="322"/>
      <c r="H281" s="322"/>
      <c r="I281" s="322"/>
      <c r="J281" s="322"/>
      <c r="K281" s="322"/>
      <c r="L281" s="322"/>
      <c r="M281" s="322"/>
      <c r="N281" s="322"/>
      <c r="O281" s="80"/>
      <c r="P281" s="81"/>
      <c r="Q281" s="81"/>
      <c r="R281" s="81"/>
      <c r="S281" s="81"/>
      <c r="T281" s="81"/>
      <c r="U281" s="81"/>
      <c r="V281" s="81"/>
      <c r="W281" s="82"/>
      <c r="X281" s="82"/>
      <c r="Y281" s="82"/>
      <c r="Z281" s="73"/>
    </row>
    <row r="282" spans="1:26" s="74" customFormat="1" ht="12.75" customHeight="1">
      <c r="A282" s="78"/>
      <c r="B282" s="50"/>
      <c r="C282" s="16"/>
      <c r="D282" s="16"/>
      <c r="E282" s="319" t="str">
        <f>Translations!$B$60</f>
        <v>Mängduppgift för enskild mätning</v>
      </c>
      <c r="F282" s="322" t="str">
        <f>Translations!$B$61</f>
        <v>Ange här uppgifterna om mätinstrumentens genomsnittliga mätvärde vid en mätningsgång.</v>
      </c>
      <c r="G282" s="322"/>
      <c r="H282" s="322"/>
      <c r="I282" s="322"/>
      <c r="J282" s="322"/>
      <c r="K282" s="322"/>
      <c r="L282" s="322"/>
      <c r="M282" s="322"/>
      <c r="N282" s="322"/>
      <c r="O282" s="80"/>
      <c r="P282" s="81"/>
      <c r="Q282" s="81"/>
      <c r="R282" s="81"/>
      <c r="S282" s="81"/>
      <c r="T282" s="81"/>
      <c r="U282" s="81"/>
      <c r="V282" s="81"/>
      <c r="W282" s="82"/>
      <c r="X282" s="82"/>
      <c r="Y282" s="82"/>
      <c r="Z282" s="73"/>
    </row>
    <row r="283" spans="1:26" s="74" customFormat="1" ht="38.25" customHeight="1">
      <c r="A283" s="78"/>
      <c r="B283" s="50"/>
      <c r="C283" s="16"/>
      <c r="D283" s="16"/>
      <c r="E283" s="320"/>
      <c r="F283" s="322" t="str">
        <f>Translations!$B$62</f>
        <v>Exempel 1: Tre leverantörer levererar fast bränsle till anläggningen, och varje leverantör mäter varje last med sin egen bilvåg. I detta fall ska de genomsnittliga mätuppgifterna för respektive leverantörs bilvåg fyllas i på separata rader (uppgifter på tre rader). Om alla levererade laster bestäms med en och samma våg som verksamhetsutövaren innehar, fylls uppgifterna om genomsnittslasten i endast på en rad.</v>
      </c>
      <c r="G283" s="322"/>
      <c r="H283" s="322"/>
      <c r="I283" s="322"/>
      <c r="J283" s="322"/>
      <c r="K283" s="322"/>
      <c r="L283" s="322"/>
      <c r="M283" s="322"/>
      <c r="N283" s="322"/>
      <c r="O283" s="80"/>
      <c r="P283" s="81"/>
      <c r="Q283" s="81"/>
      <c r="R283" s="81"/>
      <c r="S283" s="81"/>
      <c r="T283" s="81"/>
      <c r="U283" s="81"/>
      <c r="V283" s="81"/>
      <c r="W283" s="82"/>
      <c r="X283" s="82"/>
      <c r="Y283" s="82"/>
      <c r="Z283" s="73"/>
    </row>
    <row r="284" spans="1:26" s="74" customFormat="1" ht="25.5" customHeight="1">
      <c r="A284" s="78"/>
      <c r="B284" s="50"/>
      <c r="C284" s="16"/>
      <c r="D284" s="16"/>
      <c r="E284" s="321"/>
      <c r="F284" s="322" t="str">
        <f>Translations!$B$63</f>
        <v>Exempel 2: En gasdriven fjärrvärmeanläggning har två pannor. Mängduppgifterna bestäms med separata flödesmätare för varje panna (två mätinstrument). I detta fall ska uppgifterna för de båda mätinstrumenten fyllas i på separata rader.</v>
      </c>
      <c r="G284" s="322"/>
      <c r="H284" s="322"/>
      <c r="I284" s="322"/>
      <c r="J284" s="322"/>
      <c r="K284" s="322"/>
      <c r="L284" s="322"/>
      <c r="M284" s="322"/>
      <c r="N284" s="322"/>
      <c r="O284" s="80"/>
      <c r="P284" s="81"/>
      <c r="Q284" s="81"/>
      <c r="R284" s="81"/>
      <c r="S284" s="81"/>
      <c r="T284" s="81"/>
      <c r="U284" s="81"/>
      <c r="V284" s="81"/>
      <c r="W284" s="82"/>
      <c r="X284" s="82"/>
      <c r="Y284" s="82"/>
      <c r="Z284" s="73"/>
    </row>
    <row r="285" spans="1:26" s="74" customFormat="1" ht="12.75" customHeight="1">
      <c r="A285" s="78"/>
      <c r="B285" s="50"/>
      <c r="C285" s="16"/>
      <c r="D285" s="16"/>
      <c r="E285" s="319" t="str">
        <f>Translations!$B$64</f>
        <v>Antalet mätningstillfällen</v>
      </c>
      <c r="F285" s="327" t="str">
        <f>Translations!$B$65</f>
        <v>Ange här antalet mätningstillfällen för mätinstrumentet på årsnivå. </v>
      </c>
      <c r="G285" s="327"/>
      <c r="H285" s="327"/>
      <c r="I285" s="327"/>
      <c r="J285" s="327"/>
      <c r="K285" s="327"/>
      <c r="L285" s="327"/>
      <c r="M285" s="327"/>
      <c r="N285" s="327"/>
      <c r="O285" s="80"/>
      <c r="P285" s="81"/>
      <c r="Q285" s="81"/>
      <c r="R285" s="81"/>
      <c r="S285" s="81"/>
      <c r="T285" s="81"/>
      <c r="U285" s="81"/>
      <c r="V285" s="81"/>
      <c r="W285" s="82"/>
      <c r="X285" s="82"/>
      <c r="Y285" s="82"/>
      <c r="Z285" s="73"/>
    </row>
    <row r="286" spans="1:26" s="74" customFormat="1" ht="12.75" customHeight="1">
      <c r="A286" s="78"/>
      <c r="B286" s="50"/>
      <c r="C286" s="16"/>
      <c r="D286" s="16"/>
      <c r="E286" s="321"/>
      <c r="F286" s="327" t="str">
        <f>Translations!$B$66</f>
        <v>Den årliga mängden som mätts med mätinstrumentet erhålls genom att multiplicera antalet mätningstillfällen med mängduppgiften per mätningstillfälle.</v>
      </c>
      <c r="G286" s="327"/>
      <c r="H286" s="327"/>
      <c r="I286" s="327"/>
      <c r="J286" s="327"/>
      <c r="K286" s="327"/>
      <c r="L286" s="327"/>
      <c r="M286" s="327"/>
      <c r="N286" s="327"/>
      <c r="O286" s="80"/>
      <c r="P286" s="81"/>
      <c r="Q286" s="81"/>
      <c r="R286" s="81"/>
      <c r="S286" s="81"/>
      <c r="T286" s="81"/>
      <c r="U286" s="81"/>
      <c r="V286" s="81"/>
      <c r="W286" s="82"/>
      <c r="X286" s="82"/>
      <c r="Y286" s="82"/>
      <c r="Z286" s="73"/>
    </row>
    <row r="287" spans="1:26" s="74" customFormat="1" ht="12.75" customHeight="1">
      <c r="A287" s="49"/>
      <c r="B287" s="50"/>
      <c r="C287" s="76"/>
      <c r="D287" s="16"/>
      <c r="E287" s="319" t="str">
        <f>Translations!$B$67</f>
        <v>Osäkerhet för enskild mätningstillfälle</v>
      </c>
      <c r="F287" s="322" t="str">
        <f>Translations!$B$68</f>
        <v>Ange den relativa osäkerheten för det enskilda mätningstillfället uttryckt i procent.</v>
      </c>
      <c r="G287" s="322"/>
      <c r="H287" s="322"/>
      <c r="I287" s="322"/>
      <c r="J287" s="322"/>
      <c r="K287" s="322"/>
      <c r="L287" s="322"/>
      <c r="M287" s="322"/>
      <c r="N287" s="322"/>
      <c r="O287" s="52"/>
      <c r="P287" s="49"/>
      <c r="Q287" s="49"/>
      <c r="R287" s="49"/>
      <c r="S287" s="49"/>
      <c r="T287" s="49"/>
      <c r="U287" s="49"/>
      <c r="V287" s="49"/>
      <c r="W287" s="49"/>
      <c r="X287" s="49"/>
      <c r="Y287" s="49"/>
      <c r="Z287" s="73"/>
    </row>
    <row r="288" spans="1:26" s="74" customFormat="1" ht="38.25" customHeight="1">
      <c r="A288" s="49"/>
      <c r="B288" s="50"/>
      <c r="C288" s="76"/>
      <c r="D288" s="16"/>
      <c r="E288" s="320"/>
      <c r="F288" s="322" t="str">
        <f>Translations!$B$69</f>
        <v>I vissa fall ska den osäkerhet som meddelas här vara ett resultat av en tidigare beräkning. Till exempel i exempel 2 ovan ska man i fråga om gasmätarnas osäkerhet eventuellt ta hänsyn till de elektroniska mängdomvandlarnas osäkerhet. Dessa osäkerhetsfaktorer kan bestämmas genom att först använda verktygen i tabellen "Osäkerhet_Produkt" och ange de osäkerheter som erhållits i denna tabell.</v>
      </c>
      <c r="G288" s="322"/>
      <c r="H288" s="322"/>
      <c r="I288" s="322"/>
      <c r="J288" s="322"/>
      <c r="K288" s="322"/>
      <c r="L288" s="322"/>
      <c r="M288" s="322"/>
      <c r="N288" s="322"/>
      <c r="O288" s="52"/>
      <c r="P288" s="49"/>
      <c r="Q288" s="49"/>
      <c r="R288" s="49"/>
      <c r="S288" s="49"/>
      <c r="T288" s="49"/>
      <c r="U288" s="49"/>
      <c r="V288" s="49"/>
      <c r="W288" s="49"/>
      <c r="X288" s="49"/>
      <c r="Y288" s="49"/>
      <c r="Z288" s="73"/>
    </row>
    <row r="289" spans="1:26" s="74" customFormat="1" ht="25.5" customHeight="1">
      <c r="A289" s="49"/>
      <c r="B289" s="50"/>
      <c r="C289" s="76"/>
      <c r="D289" s="16"/>
      <c r="E289" s="320"/>
      <c r="F289" s="322" t="str">
        <f>Translations!$B$70</f>
        <v>Osäkerheten kan erhållas från olika källor, t.ex. det högsta tillåtna felet under drift i enlighet med lagstiftningen om mätinstrument, osäkerhet frånkalibrering, utrustningstillverkarens handlingar osv.</v>
      </c>
      <c r="G289" s="322"/>
      <c r="H289" s="322"/>
      <c r="I289" s="322"/>
      <c r="J289" s="322"/>
      <c r="K289" s="322"/>
      <c r="L289" s="322"/>
      <c r="M289" s="322"/>
      <c r="N289" s="322"/>
      <c r="O289" s="52"/>
      <c r="P289" s="49"/>
      <c r="Q289" s="49"/>
      <c r="R289" s="49"/>
      <c r="S289" s="49"/>
      <c r="T289" s="49"/>
      <c r="U289" s="49"/>
      <c r="V289" s="49"/>
      <c r="W289" s="49"/>
      <c r="X289" s="49"/>
      <c r="Y289" s="49"/>
      <c r="Z289" s="73"/>
    </row>
    <row r="290" spans="1:26" s="74" customFormat="1" ht="25.5" customHeight="1">
      <c r="A290" s="49"/>
      <c r="B290" s="50"/>
      <c r="C290" s="76"/>
      <c r="D290" s="16"/>
      <c r="E290" s="321"/>
      <c r="F290" s="322" t="str">
        <f>Translations!$B$71</f>
        <v>Osäkerhetsfördelningens typ och täckning i anslutning till procentandelen i fråga (standard eller utvidgad) ska meddelas i de följande kolumnerna (se nedan).</v>
      </c>
      <c r="G290" s="322"/>
      <c r="H290" s="322"/>
      <c r="I290" s="322"/>
      <c r="J290" s="322"/>
      <c r="K290" s="322"/>
      <c r="L290" s="322"/>
      <c r="M290" s="322"/>
      <c r="N290" s="322"/>
      <c r="O290" s="52"/>
      <c r="P290" s="49"/>
      <c r="Q290" s="49"/>
      <c r="R290" s="49"/>
      <c r="S290" s="49"/>
      <c r="T290" s="49"/>
      <c r="U290" s="49"/>
      <c r="V290" s="49"/>
      <c r="W290" s="49"/>
      <c r="X290" s="49"/>
      <c r="Y290" s="49"/>
      <c r="Z290" s="73"/>
    </row>
    <row r="291" spans="1:26" s="74" customFormat="1" ht="12.75" customHeight="1">
      <c r="A291" s="49"/>
      <c r="B291" s="50"/>
      <c r="C291" s="76"/>
      <c r="D291" s="16"/>
      <c r="E291" s="319" t="str">
        <f>Translations!$B$72</f>
        <v>Fördelningstyp</v>
      </c>
      <c r="F291" s="322" t="str">
        <f>Translations!$B$73</f>
        <v>Ange här den fördelningstyp som lämpar sig för osäkerheten genom att välja ett av följande alternativ (rullgardinsmeny):</v>
      </c>
      <c r="G291" s="322"/>
      <c r="H291" s="322"/>
      <c r="I291" s="322"/>
      <c r="J291" s="322"/>
      <c r="K291" s="322"/>
      <c r="L291" s="322"/>
      <c r="M291" s="322"/>
      <c r="N291" s="322"/>
      <c r="O291" s="52"/>
      <c r="P291" s="49"/>
      <c r="Q291" s="49"/>
      <c r="R291" s="49"/>
      <c r="S291" s="49"/>
      <c r="T291" s="49"/>
      <c r="U291" s="49"/>
      <c r="V291" s="49"/>
      <c r="W291" s="49"/>
      <c r="X291" s="49"/>
      <c r="Y291" s="49"/>
      <c r="Z291" s="73"/>
    </row>
    <row r="292" spans="1:26" s="74" customFormat="1" ht="25.5" customHeight="1">
      <c r="A292" s="78"/>
      <c r="B292" s="50"/>
      <c r="C292" s="16"/>
      <c r="D292" s="16"/>
      <c r="E292" s="325"/>
      <c r="F292" s="83" t="s">
        <v>41</v>
      </c>
      <c r="G292" s="313" t="str">
        <f>Translations!$B$74</f>
        <v>normalfördelning: en fördelning av detta slag förekommer i typiska fall i fråga om osäkerheter som erhålls från kalibreringsrapporter, utrustningstillverkarens handlingar och kombinerade osäkerheter.</v>
      </c>
      <c r="H292" s="313"/>
      <c r="I292" s="313"/>
      <c r="J292" s="313"/>
      <c r="K292" s="313"/>
      <c r="L292" s="313"/>
      <c r="M292" s="313"/>
      <c r="N292" s="313"/>
      <c r="O292" s="80"/>
      <c r="P292" s="81"/>
      <c r="Q292" s="81"/>
      <c r="R292" s="81"/>
      <c r="S292" s="81"/>
      <c r="T292" s="81"/>
      <c r="U292" s="81"/>
      <c r="V292" s="81"/>
      <c r="W292" s="82"/>
      <c r="X292" s="82"/>
      <c r="Y292" s="82"/>
      <c r="Z292" s="73"/>
    </row>
    <row r="293" spans="1:26" s="74" customFormat="1" ht="12.75" customHeight="1">
      <c r="A293" s="78"/>
      <c r="B293" s="50"/>
      <c r="C293" s="16"/>
      <c r="D293" s="16"/>
      <c r="E293" s="325"/>
      <c r="F293" s="83" t="s">
        <v>41</v>
      </c>
      <c r="G293" s="313" t="str">
        <f>Translations!$B$75</f>
        <v>jämn fördelning: en fördelning av detta slag förekommer i typiska fall i fråga om största tillåtna fel, toleranser och osäkerheter som meddelas i referenshandlingar.</v>
      </c>
      <c r="H293" s="313"/>
      <c r="I293" s="313"/>
      <c r="J293" s="313"/>
      <c r="K293" s="313"/>
      <c r="L293" s="313"/>
      <c r="M293" s="313"/>
      <c r="N293" s="313"/>
      <c r="O293" s="80"/>
      <c r="P293" s="81"/>
      <c r="Q293" s="81"/>
      <c r="R293" s="81"/>
      <c r="S293" s="81"/>
      <c r="T293" s="81"/>
      <c r="U293" s="81"/>
      <c r="V293" s="81"/>
      <c r="W293" s="82"/>
      <c r="X293" s="82"/>
      <c r="Y293" s="82"/>
      <c r="Z293" s="73"/>
    </row>
    <row r="294" spans="1:26" s="74" customFormat="1" ht="25.5" customHeight="1">
      <c r="A294" s="78"/>
      <c r="B294" s="50"/>
      <c r="C294" s="16"/>
      <c r="D294" s="16"/>
      <c r="E294" s="325"/>
      <c r="F294" s="83" t="s">
        <v>41</v>
      </c>
      <c r="G294" s="313" t="str">
        <f>Translations!$B$76</f>
        <v>triangelfördelning: en fördelning av detta slag används typiskt t.ex. i fall i vilka det endast finns lite populationsdata eller i vilka relationen mellan variabler är känd men datamängden är liten osv.</v>
      </c>
      <c r="H294" s="313"/>
      <c r="I294" s="313"/>
      <c r="J294" s="313"/>
      <c r="K294" s="313"/>
      <c r="L294" s="313"/>
      <c r="M294" s="313"/>
      <c r="N294" s="313"/>
      <c r="O294" s="80"/>
      <c r="P294" s="81"/>
      <c r="Q294" s="81"/>
      <c r="R294" s="81"/>
      <c r="S294" s="81"/>
      <c r="T294" s="81"/>
      <c r="U294" s="81"/>
      <c r="V294" s="81"/>
      <c r="W294" s="82"/>
      <c r="X294" s="82"/>
      <c r="Y294" s="82"/>
      <c r="Z294" s="73"/>
    </row>
    <row r="295" spans="1:26" s="74" customFormat="1" ht="12.75" customHeight="1">
      <c r="A295" s="78"/>
      <c r="B295" s="50"/>
      <c r="C295" s="16"/>
      <c r="D295" s="16"/>
      <c r="E295" s="321"/>
      <c r="F295" s="83" t="s">
        <v>41</v>
      </c>
      <c r="G295" s="326" t="str">
        <f>Translations!$B$77</f>
        <v>okänd fördelning: om fördelningstypen är okänd, är antagandet att typen är normalfördelning.</v>
      </c>
      <c r="H295" s="326"/>
      <c r="I295" s="326"/>
      <c r="J295" s="326"/>
      <c r="K295" s="326"/>
      <c r="L295" s="326"/>
      <c r="M295" s="326"/>
      <c r="N295" s="326"/>
      <c r="O295" s="80"/>
      <c r="P295" s="81"/>
      <c r="Q295" s="81"/>
      <c r="R295" s="81"/>
      <c r="S295" s="81"/>
      <c r="T295" s="81"/>
      <c r="U295" s="81"/>
      <c r="V295" s="81"/>
      <c r="W295" s="82"/>
      <c r="X295" s="82"/>
      <c r="Y295" s="82"/>
      <c r="Z295" s="73"/>
    </row>
    <row r="296" spans="1:26" s="74" customFormat="1" ht="12.75" customHeight="1">
      <c r="A296" s="49"/>
      <c r="B296" s="50"/>
      <c r="C296" s="76"/>
      <c r="D296" s="16"/>
      <c r="E296" s="319" t="str">
        <f>Translations!$B$78</f>
        <v>Standardosäkerhet eller utvidgad osäkerhet?</v>
      </c>
      <c r="F296" s="322" t="str">
        <f>Translations!$B$79</f>
        <v>Om normalfördelning används som typ, ange här om den osäkerhet som anges är en standardosäkerhet (1σ, k=1, 68 %) eller utvidgad osäkerhet (2σ, k=2, 95 %).</v>
      </c>
      <c r="G296" s="322"/>
      <c r="H296" s="322"/>
      <c r="I296" s="322"/>
      <c r="J296" s="322"/>
      <c r="K296" s="322"/>
      <c r="L296" s="322"/>
      <c r="M296" s="322"/>
      <c r="N296" s="322"/>
      <c r="O296" s="52"/>
      <c r="P296" s="49"/>
      <c r="Q296" s="49"/>
      <c r="R296" s="49"/>
      <c r="S296" s="49"/>
      <c r="T296" s="49"/>
      <c r="U296" s="49"/>
      <c r="V296" s="49"/>
      <c r="W296" s="49"/>
      <c r="X296" s="49"/>
      <c r="Y296" s="49"/>
      <c r="Z296" s="73"/>
    </row>
    <row r="297" spans="1:26" s="74" customFormat="1" ht="25.5" customHeight="1">
      <c r="A297" s="49"/>
      <c r="B297" s="50"/>
      <c r="C297" s="76"/>
      <c r="D297" s="16"/>
      <c r="E297" s="321"/>
      <c r="F297" s="322" t="str">
        <f>Translations!$B$80</f>
        <v>För alla övriga fördelningstyper är denna cell grå (ej relevant, uppgift kan inte matas i fältet).</v>
      </c>
      <c r="G297" s="322"/>
      <c r="H297" s="322"/>
      <c r="I297" s="322"/>
      <c r="J297" s="322"/>
      <c r="K297" s="322"/>
      <c r="L297" s="322"/>
      <c r="M297" s="322"/>
      <c r="N297" s="322"/>
      <c r="O297" s="52"/>
      <c r="P297" s="49"/>
      <c r="Q297" s="49"/>
      <c r="R297" s="49"/>
      <c r="S297" s="49"/>
      <c r="T297" s="49"/>
      <c r="U297" s="49"/>
      <c r="V297" s="49"/>
      <c r="W297" s="49"/>
      <c r="X297" s="49"/>
      <c r="Y297" s="49"/>
      <c r="Z297" s="73"/>
    </row>
    <row r="298" spans="1:26" s="74" customFormat="1" ht="25.5" customHeight="1">
      <c r="A298" s="49"/>
      <c r="B298" s="50"/>
      <c r="C298" s="76"/>
      <c r="D298" s="16"/>
      <c r="E298" s="319" t="str">
        <f>Translations!$B$81</f>
        <v>Är osäkerhetsvärdet "i drift"?</v>
      </c>
      <c r="F298" s="322" t="str">
        <f>Translations!$B$82</f>
        <v>Välj här om den osäkerhet som anges är "i drift" eller inte. "I drift" betyder att den fastställda osäkerheten tar hänsyn till alla parametrar som påverkar mätinstrumentets osäkerhet medan den används, t.ex. krypning.</v>
      </c>
      <c r="G298" s="322"/>
      <c r="H298" s="322"/>
      <c r="I298" s="322"/>
      <c r="J298" s="322"/>
      <c r="K298" s="322"/>
      <c r="L298" s="322"/>
      <c r="M298" s="322"/>
      <c r="N298" s="322"/>
      <c r="O298" s="52"/>
      <c r="P298" s="49"/>
      <c r="Q298" s="49"/>
      <c r="R298" s="49"/>
      <c r="S298" s="49"/>
      <c r="T298" s="49"/>
      <c r="U298" s="49"/>
      <c r="V298" s="49"/>
      <c r="W298" s="49"/>
      <c r="X298" s="49"/>
      <c r="Y298" s="49"/>
      <c r="Z298" s="73"/>
    </row>
    <row r="299" spans="1:26" s="74" customFormat="1" ht="25.5" customHeight="1">
      <c r="A299" s="49"/>
      <c r="B299" s="50"/>
      <c r="C299" s="76"/>
      <c r="D299" s="16"/>
      <c r="E299" s="321"/>
      <c r="F299" s="322" t="str">
        <f>Translations!$B$83</f>
        <v>Osäkerheten är "ej i drift", om det är fråga om det högsta tillåtna felet (MPE) osv.</v>
      </c>
      <c r="G299" s="322"/>
      <c r="H299" s="322"/>
      <c r="I299" s="322"/>
      <c r="J299" s="322"/>
      <c r="K299" s="322"/>
      <c r="L299" s="322"/>
      <c r="M299" s="322"/>
      <c r="N299" s="322"/>
      <c r="O299" s="52"/>
      <c r="P299" s="49"/>
      <c r="Q299" s="49"/>
      <c r="R299" s="49"/>
      <c r="S299" s="49"/>
      <c r="T299" s="49"/>
      <c r="U299" s="49"/>
      <c r="V299" s="49"/>
      <c r="W299" s="49"/>
      <c r="X299" s="49"/>
      <c r="Y299" s="49"/>
      <c r="Z299" s="73"/>
    </row>
    <row r="300" spans="1:26" s="74" customFormat="1" ht="12.75" customHeight="1">
      <c r="A300" s="49"/>
      <c r="B300" s="50"/>
      <c r="C300" s="76"/>
      <c r="D300" s="16"/>
      <c r="E300" s="319" t="str">
        <f>Translations!$B$84</f>
        <v>Justeringsfaktor </v>
      </c>
      <c r="F300" s="322" t="str">
        <f>Translations!$B$85</f>
        <v>Ange här den justeringsfaktor som används för att omvandla osäkerhetsvärdet från formen "ej i drift" till formen "i drift". Om "i drift" redan valts ovan, är cellen grå och värdet 1.</v>
      </c>
      <c r="G300" s="322"/>
      <c r="H300" s="322"/>
      <c r="I300" s="322"/>
      <c r="J300" s="322"/>
      <c r="K300" s="322"/>
      <c r="L300" s="322"/>
      <c r="M300" s="322"/>
      <c r="N300" s="322"/>
      <c r="O300" s="52"/>
      <c r="P300" s="49"/>
      <c r="Q300" s="49"/>
      <c r="R300" s="49"/>
      <c r="S300" s="49"/>
      <c r="T300" s="49"/>
      <c r="U300" s="49"/>
      <c r="V300" s="49"/>
      <c r="W300" s="49"/>
      <c r="X300" s="49"/>
      <c r="Y300" s="49"/>
      <c r="Z300" s="73"/>
    </row>
    <row r="301" spans="1:26" s="74" customFormat="1" ht="46.5" customHeight="1">
      <c r="A301" s="49"/>
      <c r="B301" s="50"/>
      <c r="C301" s="76"/>
      <c r="D301" s="16"/>
      <c r="E301" s="320"/>
      <c r="F301" s="323" t="str">
        <f>Translations!$B$86</f>
        <v>Mer information om tillämpning av justeringsfaktorn finns i GD4 och i Energimyndighetens anvisning om osäkerhetsbedömning. Om osäkerheten är det högsta tillåtna felet som anges i lagstiftningen om mätinstrument (MPE), kontrollera att du anger osäkerheten då MPE är i användning (MPES) i enlighet med det som fastställs i lagstiftningen (MPES är ofta två gånger MPE, men inte alltid). Observera att justeringsfaktorn är en annan omständighet än faktorn 2 som omvandlar standardosäkerhet till utvidgad osäkerhet (gäller normalfördelningar).</v>
      </c>
      <c r="G301" s="323"/>
      <c r="H301" s="323"/>
      <c r="I301" s="323"/>
      <c r="J301" s="323"/>
      <c r="K301" s="323"/>
      <c r="L301" s="323"/>
      <c r="M301" s="323"/>
      <c r="N301" s="323"/>
      <c r="O301" s="52"/>
      <c r="P301" s="49"/>
      <c r="Q301" s="49"/>
      <c r="R301" s="49"/>
      <c r="S301" s="49"/>
      <c r="T301" s="49"/>
      <c r="U301" s="49"/>
      <c r="V301" s="49"/>
      <c r="W301" s="49"/>
      <c r="X301" s="49"/>
      <c r="Y301" s="49"/>
      <c r="Z301" s="73"/>
    </row>
    <row r="302" spans="1:26" s="74" customFormat="1" ht="12.75" customHeight="1">
      <c r="A302" s="49"/>
      <c r="B302" s="50"/>
      <c r="C302" s="76"/>
      <c r="D302" s="16"/>
      <c r="E302" s="321"/>
      <c r="F302" s="324" t="str">
        <f>Translations!$B$87</f>
        <v>Om ingen siffra matas in som justeringsfaktor används siffran 2 då osäkerheten omvandlas till formen "i drift" vid beräkningen.</v>
      </c>
      <c r="G302" s="324"/>
      <c r="H302" s="324"/>
      <c r="I302" s="324"/>
      <c r="J302" s="324"/>
      <c r="K302" s="324"/>
      <c r="L302" s="324"/>
      <c r="M302" s="324"/>
      <c r="N302" s="324"/>
      <c r="O302" s="52"/>
      <c r="P302" s="49"/>
      <c r="Q302" s="49"/>
      <c r="R302" s="49"/>
      <c r="S302" s="49"/>
      <c r="T302" s="49"/>
      <c r="U302" s="49"/>
      <c r="V302" s="49"/>
      <c r="W302" s="49"/>
      <c r="X302" s="49"/>
      <c r="Y302" s="49"/>
      <c r="Z302" s="73"/>
    </row>
    <row r="303" spans="1:26" s="74" customFormat="1" ht="12.75" customHeight="1">
      <c r="A303" s="49"/>
      <c r="B303" s="50"/>
      <c r="C303" s="76"/>
      <c r="D303" s="16"/>
      <c r="E303" s="319" t="str">
        <f>Translations!$B$88</f>
        <v>Korrelerande eller icke-korrelerande?</v>
      </c>
      <c r="F303" s="322" t="str">
        <f>Translations!$B$89</f>
        <v>Ange här uppgift om huruvida de enskilda mätresultaten är korrelerande eller icke-korrelerande.</v>
      </c>
      <c r="G303" s="322"/>
      <c r="H303" s="322"/>
      <c r="I303" s="322"/>
      <c r="J303" s="322"/>
      <c r="K303" s="322"/>
      <c r="L303" s="322"/>
      <c r="M303" s="322"/>
      <c r="N303" s="322"/>
      <c r="O303" s="52"/>
      <c r="P303" s="49"/>
      <c r="Q303" s="49"/>
      <c r="R303" s="49"/>
      <c r="S303" s="49"/>
      <c r="T303" s="49"/>
      <c r="U303" s="49"/>
      <c r="V303" s="49"/>
      <c r="W303" s="49"/>
      <c r="X303" s="49"/>
      <c r="Y303" s="49"/>
      <c r="Z303" s="73"/>
    </row>
    <row r="304" spans="1:26" s="74" customFormat="1" ht="20.25" customHeight="1">
      <c r="A304" s="49"/>
      <c r="B304" s="50"/>
      <c r="C304" s="76"/>
      <c r="D304" s="16"/>
      <c r="E304" s="325"/>
      <c r="F304" s="322" t="str">
        <f>Translations!$B$90</f>
        <v>Två mätresultat är korrelerande om till exempel avvikelsen från "verkligt värde" systematiskt går i samma riktning och inte uppvisar en slumpmässig fördelning.</v>
      </c>
      <c r="G304" s="322"/>
      <c r="H304" s="322"/>
      <c r="I304" s="322"/>
      <c r="J304" s="322"/>
      <c r="K304" s="322"/>
      <c r="L304" s="322"/>
      <c r="M304" s="322"/>
      <c r="N304" s="322"/>
      <c r="O304" s="52"/>
      <c r="P304" s="49"/>
      <c r="Q304" s="49"/>
      <c r="R304" s="49"/>
      <c r="S304" s="49"/>
      <c r="T304" s="49"/>
      <c r="U304" s="49"/>
      <c r="V304" s="49"/>
      <c r="W304" s="49"/>
      <c r="X304" s="49"/>
      <c r="Y304" s="49"/>
      <c r="Z304" s="73"/>
    </row>
    <row r="305" spans="1:26" s="74" customFormat="1" ht="24" customHeight="1">
      <c r="A305" s="49"/>
      <c r="B305" s="50"/>
      <c r="C305" s="76"/>
      <c r="D305" s="16"/>
      <c r="E305" s="325"/>
      <c r="F305" s="322" t="str">
        <f>Translations!$B$91</f>
        <v>Mätresultat kan vara korrelerande om samma mätinstrument eller mätmetod används vid mätningen.</v>
      </c>
      <c r="G305" s="322"/>
      <c r="H305" s="322"/>
      <c r="I305" s="322"/>
      <c r="J305" s="322"/>
      <c r="K305" s="322"/>
      <c r="L305" s="322"/>
      <c r="M305" s="322"/>
      <c r="N305" s="322"/>
      <c r="O305" s="52"/>
      <c r="P305" s="49"/>
      <c r="Q305" s="49"/>
      <c r="R305" s="49"/>
      <c r="S305" s="49"/>
      <c r="T305" s="49"/>
      <c r="U305" s="49"/>
      <c r="V305" s="49"/>
      <c r="W305" s="49"/>
      <c r="X305" s="49"/>
      <c r="Y305" s="49"/>
      <c r="Z305" s="73"/>
    </row>
    <row r="306" spans="1:26" s="74" customFormat="1" ht="24" customHeight="1">
      <c r="A306" s="49"/>
      <c r="B306" s="50"/>
      <c r="C306" s="76"/>
      <c r="D306" s="16"/>
      <c r="E306" s="325"/>
      <c r="F306" s="322" t="str">
        <f>Translations!$B$92</f>
        <v>Exempel: Vare parti fast bränsle som levereras till anläggningen mäts med verksamhetsutövarens bilvåg. I detta fall kan mätningstillfällena antas vara korrelerande.</v>
      </c>
      <c r="G306" s="322"/>
      <c r="H306" s="322"/>
      <c r="I306" s="322"/>
      <c r="J306" s="322"/>
      <c r="K306" s="322"/>
      <c r="L306" s="322"/>
      <c r="M306" s="322"/>
      <c r="N306" s="322"/>
      <c r="O306" s="52"/>
      <c r="P306" s="49"/>
      <c r="Q306" s="49"/>
      <c r="R306" s="49"/>
      <c r="S306" s="49"/>
      <c r="T306" s="49"/>
      <c r="U306" s="49"/>
      <c r="V306" s="49"/>
      <c r="W306" s="49"/>
      <c r="X306" s="49"/>
      <c r="Y306" s="49"/>
      <c r="Z306" s="73"/>
    </row>
    <row r="307" spans="1:26" s="74" customFormat="1" ht="4.5" customHeight="1">
      <c r="A307" s="49"/>
      <c r="B307" s="50"/>
      <c r="C307" s="76"/>
      <c r="D307" s="16"/>
      <c r="E307" s="77"/>
      <c r="F307" s="77"/>
      <c r="G307" s="77"/>
      <c r="H307" s="77"/>
      <c r="I307" s="77"/>
      <c r="J307" s="77"/>
      <c r="K307" s="77"/>
      <c r="L307" s="77"/>
      <c r="M307" s="77"/>
      <c r="N307" s="77"/>
      <c r="O307" s="52"/>
      <c r="P307" s="49"/>
      <c r="Q307" s="49"/>
      <c r="R307" s="49"/>
      <c r="S307" s="49"/>
      <c r="T307" s="49"/>
      <c r="U307" s="49"/>
      <c r="V307" s="49"/>
      <c r="W307" s="49"/>
      <c r="X307" s="49"/>
      <c r="Y307" s="49"/>
      <c r="Z307" s="73"/>
    </row>
    <row r="308" spans="1:26" s="74" customFormat="1" ht="12.75" customHeight="1">
      <c r="A308" s="49"/>
      <c r="B308" s="50"/>
      <c r="C308" s="76"/>
      <c r="D308" s="84" t="s">
        <v>172</v>
      </c>
      <c r="E308" s="317" t="str">
        <f>Translations!$B$93</f>
        <v>Mängduppgift om bränsle-/materialmängd som levererats till/förbrukats på anläggningen</v>
      </c>
      <c r="F308" s="317"/>
      <c r="G308" s="317"/>
      <c r="H308" s="317"/>
      <c r="I308" s="317"/>
      <c r="J308" s="317"/>
      <c r="K308" s="317"/>
      <c r="L308" s="317"/>
      <c r="M308" s="317"/>
      <c r="N308" s="317"/>
      <c r="O308" s="52"/>
      <c r="P308" s="49"/>
      <c r="Q308" s="49"/>
      <c r="R308" s="49"/>
      <c r="S308" s="49"/>
      <c r="T308" s="49"/>
      <c r="U308" s="49"/>
      <c r="V308" s="49"/>
      <c r="W308" s="49"/>
      <c r="X308" s="49"/>
      <c r="Y308" s="49"/>
      <c r="Z308" s="73"/>
    </row>
    <row r="309" spans="1:26" s="74" customFormat="1" ht="58.5" customHeight="1">
      <c r="A309" s="49"/>
      <c r="B309" s="50"/>
      <c r="C309" s="76"/>
      <c r="D309" s="16"/>
      <c r="E309" s="180" t="str">
        <f>Translations!$B$94</f>
        <v>Namn eller kort beskrivning</v>
      </c>
      <c r="F309" s="85" t="str">
        <f>Translations!$B$95</f>
        <v>Mängduppgift för enskild mätningsgång [t.ex. t eller nm3/st.]</v>
      </c>
      <c r="G309" s="85" t="str">
        <f>Translations!$B$96</f>
        <v>Antalet mätningstillfällen per år [st./a]</v>
      </c>
      <c r="H309" s="85" t="str">
        <f>Translations!$B$97</f>
        <v>Mängduppgift per år [t.ex. t eller nm3/a]</v>
      </c>
      <c r="I309" s="85" t="str">
        <f>Translations!$B$67</f>
        <v>Osäkerhet för enskild mätningstillfälle</v>
      </c>
      <c r="J309" s="85" t="str">
        <f>Translations!$B$72</f>
        <v>Fördelningstyp</v>
      </c>
      <c r="K309" s="85" t="str">
        <f>Translations!$B$78</f>
        <v>Standardosäkerhet eller utvidgad osäkerhet?</v>
      </c>
      <c r="L309" s="85" t="str">
        <f>Translations!$B$81</f>
        <v>Är osäkerhetsvärdet "i drift"?</v>
      </c>
      <c r="M309" s="85" t="str">
        <f>Translations!$B$84</f>
        <v>Justeringsfaktor </v>
      </c>
      <c r="N309" s="85" t="str">
        <f>Translations!$B$88</f>
        <v>Korrelerande eller icke-korrelerande?</v>
      </c>
      <c r="O309" s="52"/>
      <c r="P309" s="49"/>
      <c r="Q309" s="49"/>
      <c r="R309" s="86" t="s">
        <v>166</v>
      </c>
      <c r="S309" s="86" t="s">
        <v>164</v>
      </c>
      <c r="T309" s="86" t="s">
        <v>165</v>
      </c>
      <c r="U309" s="86" t="s">
        <v>169</v>
      </c>
      <c r="V309" s="86" t="s">
        <v>190</v>
      </c>
      <c r="W309" s="86" t="s">
        <v>167</v>
      </c>
      <c r="X309" s="86" t="s">
        <v>168</v>
      </c>
      <c r="Y309" s="86" t="s">
        <v>191</v>
      </c>
      <c r="Z309" s="73"/>
    </row>
    <row r="310" spans="1:26" s="74" customFormat="1" ht="12.75" customHeight="1">
      <c r="A310" s="49"/>
      <c r="B310" s="50"/>
      <c r="C310" s="76"/>
      <c r="D310" s="87" t="s">
        <v>173</v>
      </c>
      <c r="E310" s="177" t="s">
        <v>325</v>
      </c>
      <c r="F310" s="2"/>
      <c r="G310" s="2"/>
      <c r="H310" s="88">
        <f>IF(COUNT(F310:G310)&gt;0,F310*G310,"")</f>
      </c>
      <c r="I310" s="3"/>
      <c r="J310" s="4"/>
      <c r="K310" s="4"/>
      <c r="L310" s="6"/>
      <c r="M310" s="183"/>
      <c r="N310" s="6"/>
      <c r="O310" s="52"/>
      <c r="P310" s="49"/>
      <c r="Q310" s="49"/>
      <c r="R310" s="89">
        <f>IF(J310="",INDEX(EUconst_DistributionCorrection,1),INDEX(EUconst_DistributionCorrection,MATCH(J310,EUconst_DistributionType,0)))</f>
        <v>1</v>
      </c>
      <c r="S310" s="90">
        <f>IF(OR(K310="",J310=INDEX(EUconst_DistributionType,2),J310=INDEX(EUconst_DistributionType,3)),INDEX(EUconst_ConfidenceLevel,1),INDEX(EUconst_ConfidenceLevel,MATCH(K310,EUconst_UncertaintyType,0)))</f>
        <v>0.682689250166422</v>
      </c>
      <c r="T310" s="91">
        <f>IF(N310="",2,INDEX(EUconst_CorrelationFactor,MATCH(N310,EUconst_CorrelationType,0)))</f>
        <v>2</v>
      </c>
      <c r="U310" s="92" t="b">
        <f>OR(J310=INDEX(EUconst_DistributionType,2),J310=INDEX(EUconst_DistributionType,3))</f>
        <v>0</v>
      </c>
      <c r="V310" s="186">
        <f>IF(L310=INDEX(EUconst_InService,1),1,IF(M310="",2,M310))</f>
        <v>2</v>
      </c>
      <c r="W310" s="94">
        <f>IF(F310="","",ABS(G310)^T310*(ABS(F310)*I310*V310/R310/TINV(1-S310,10^6))^2)</f>
      </c>
      <c r="X310" s="94" t="b">
        <f>OR(INDEX(EUconst_DistributionType,2)=J310,INDEX(EUconst_DistributionType,3)=J310)</f>
        <v>0</v>
      </c>
      <c r="Y310" s="94" t="b">
        <f>L310=INDEX(EUconst_InService,1)</f>
        <v>0</v>
      </c>
      <c r="Z310" s="73"/>
    </row>
    <row r="311" spans="1:26" s="74" customFormat="1" ht="12.75" customHeight="1">
      <c r="A311" s="49"/>
      <c r="B311" s="50"/>
      <c r="C311" s="76"/>
      <c r="D311" s="87" t="s">
        <v>174</v>
      </c>
      <c r="E311" s="178"/>
      <c r="F311" s="5"/>
      <c r="G311" s="5"/>
      <c r="H311" s="96">
        <f>IF(COUNT(F311:G311)&gt;0,F311*G311,"")</f>
      </c>
      <c r="I311" s="6"/>
      <c r="J311" s="7"/>
      <c r="K311" s="7"/>
      <c r="L311" s="6"/>
      <c r="M311" s="184"/>
      <c r="N311" s="6"/>
      <c r="O311" s="52"/>
      <c r="P311" s="49"/>
      <c r="Q311" s="49"/>
      <c r="R311" s="89">
        <f>IF(J311="",INDEX(EUconst_DistributionCorrection,1),INDEX(EUconst_DistributionCorrection,MATCH(J311,EUconst_DistributionType,0)))</f>
        <v>1</v>
      </c>
      <c r="S311" s="90">
        <f>IF(OR(K311="",J311=INDEX(EUconst_DistributionType,2),J311=INDEX(EUconst_DistributionType,3)),INDEX(EUconst_ConfidenceLevel,1),INDEX(EUconst_ConfidenceLevel,MATCH(K311,EUconst_UncertaintyType,0)))</f>
        <v>0.682689250166422</v>
      </c>
      <c r="T311" s="91">
        <f>IF(N311="",2,INDEX(EUconst_CorrelationFactor,MATCH(N311,EUconst_CorrelationType,0)))</f>
        <v>2</v>
      </c>
      <c r="U311" s="92" t="b">
        <f>OR(J311=INDEX(EUconst_DistributionType,2),J311=INDEX(EUconst_DistributionType,3))</f>
        <v>0</v>
      </c>
      <c r="V311" s="186">
        <f>IF(L311=INDEX(EUconst_InService,1),1,IF(M311="",2,M311))</f>
        <v>2</v>
      </c>
      <c r="W311" s="94">
        <f>IF(F311="","",ABS(G311)^T311*(ABS(F311)*I311/R311/TINV(1-S311,10^6))^2)</f>
      </c>
      <c r="X311" s="94" t="b">
        <f>OR(INDEX(EUconst_DistributionType,2)=J311,INDEX(EUconst_DistributionType,3)=J311)</f>
        <v>0</v>
      </c>
      <c r="Y311" s="94" t="b">
        <f>L311=INDEX(EUconst_InService,1)</f>
        <v>0</v>
      </c>
      <c r="Z311" s="73"/>
    </row>
    <row r="312" spans="1:26" s="74" customFormat="1" ht="12.75" customHeight="1">
      <c r="A312" s="49"/>
      <c r="B312" s="50"/>
      <c r="C312" s="76"/>
      <c r="D312" s="87" t="s">
        <v>171</v>
      </c>
      <c r="E312" s="178"/>
      <c r="F312" s="5"/>
      <c r="G312" s="5"/>
      <c r="H312" s="96">
        <f>IF(COUNT(F312:G312)&gt;0,F312*G312,"")</f>
      </c>
      <c r="I312" s="6"/>
      <c r="J312" s="7"/>
      <c r="K312" s="7"/>
      <c r="L312" s="6"/>
      <c r="M312" s="184"/>
      <c r="N312" s="6"/>
      <c r="O312" s="52"/>
      <c r="P312" s="49"/>
      <c r="Q312" s="49"/>
      <c r="R312" s="89">
        <f>IF(J312="",INDEX(EUconst_DistributionCorrection,1),INDEX(EUconst_DistributionCorrection,MATCH(J312,EUconst_DistributionType,0)))</f>
        <v>1</v>
      </c>
      <c r="S312" s="90">
        <f>IF(OR(K312="",J312=INDEX(EUconst_DistributionType,2),J312=INDEX(EUconst_DistributionType,3)),INDEX(EUconst_ConfidenceLevel,1),INDEX(EUconst_ConfidenceLevel,MATCH(K312,EUconst_UncertaintyType,0)))</f>
        <v>0.682689250166422</v>
      </c>
      <c r="T312" s="91">
        <f>IF(N312="",2,INDEX(EUconst_CorrelationFactor,MATCH(N312,EUconst_CorrelationType,0)))</f>
        <v>2</v>
      </c>
      <c r="U312" s="92" t="b">
        <f>OR(J312=INDEX(EUconst_DistributionType,2),J312=INDEX(EUconst_DistributionType,3))</f>
        <v>0</v>
      </c>
      <c r="V312" s="186">
        <f>IF(L312=INDEX(EUconst_InService,1),1,IF(M312="",2,M312))</f>
        <v>2</v>
      </c>
      <c r="W312" s="94">
        <f>IF(F312="","",ABS(G312)^T312*(ABS(F312)*I312/R312/TINV(1-S312,10^6))^2)</f>
      </c>
      <c r="X312" s="94" t="b">
        <f>OR(INDEX(EUconst_DistributionType,2)=J312,INDEX(EUconst_DistributionType,3)=J312)</f>
        <v>0</v>
      </c>
      <c r="Y312" s="94" t="b">
        <f>L312=INDEX(EUconst_InService,1)</f>
        <v>0</v>
      </c>
      <c r="Z312" s="73"/>
    </row>
    <row r="313" spans="1:26" s="74" customFormat="1" ht="12.75" customHeight="1">
      <c r="A313" s="49"/>
      <c r="B313" s="50"/>
      <c r="C313" s="76"/>
      <c r="D313" s="87" t="s">
        <v>175</v>
      </c>
      <c r="E313" s="178"/>
      <c r="F313" s="5"/>
      <c r="G313" s="5"/>
      <c r="H313" s="96">
        <f>IF(COUNT(F313:G313)&gt;0,F313*G313,"")</f>
      </c>
      <c r="I313" s="6"/>
      <c r="J313" s="7"/>
      <c r="K313" s="7"/>
      <c r="L313" s="6"/>
      <c r="M313" s="184"/>
      <c r="N313" s="6"/>
      <c r="O313" s="52"/>
      <c r="P313" s="49"/>
      <c r="Q313" s="49"/>
      <c r="R313" s="89">
        <f>IF(J313="",INDEX(EUconst_DistributionCorrection,1),INDEX(EUconst_DistributionCorrection,MATCH(J313,EUconst_DistributionType,0)))</f>
        <v>1</v>
      </c>
      <c r="S313" s="90">
        <f>IF(OR(K313="",J313=INDEX(EUconst_DistributionType,2),J313=INDEX(EUconst_DistributionType,3)),INDEX(EUconst_ConfidenceLevel,1),INDEX(EUconst_ConfidenceLevel,MATCH(K313,EUconst_UncertaintyType,0)))</f>
        <v>0.682689250166422</v>
      </c>
      <c r="T313" s="91">
        <f>IF(N313="",2,INDEX(EUconst_CorrelationFactor,MATCH(N313,EUconst_CorrelationType,0)))</f>
        <v>2</v>
      </c>
      <c r="U313" s="92" t="b">
        <f>OR(J313=INDEX(EUconst_DistributionType,2),J313=INDEX(EUconst_DistributionType,3))</f>
        <v>0</v>
      </c>
      <c r="V313" s="186">
        <f>IF(L313=INDEX(EUconst_InService,1),1,IF(M313="",2,M313))</f>
        <v>2</v>
      </c>
      <c r="W313" s="94">
        <f>IF(F313="","",ABS(G313)^T313*(ABS(F313)*I313/R313/TINV(1-S313,10^6))^2)</f>
      </c>
      <c r="X313" s="94" t="b">
        <f>OR(INDEX(EUconst_DistributionType,2)=J313,INDEX(EUconst_DistributionType,3)=J313)</f>
        <v>0</v>
      </c>
      <c r="Y313" s="94" t="b">
        <f>L313=INDEX(EUconst_InService,1)</f>
        <v>0</v>
      </c>
      <c r="Z313" s="73"/>
    </row>
    <row r="314" spans="1:26" s="74" customFormat="1" ht="12.75" customHeight="1">
      <c r="A314" s="49"/>
      <c r="B314" s="50"/>
      <c r="C314" s="76"/>
      <c r="D314" s="87" t="s">
        <v>176</v>
      </c>
      <c r="E314" s="179"/>
      <c r="F314" s="8"/>
      <c r="G314" s="8"/>
      <c r="H314" s="97">
        <f>IF(COUNT(F314:G314)&gt;0,F314*G314,"")</f>
      </c>
      <c r="I314" s="9"/>
      <c r="J314" s="10"/>
      <c r="K314" s="10"/>
      <c r="L314" s="9"/>
      <c r="M314" s="185"/>
      <c r="N314" s="9"/>
      <c r="O314" s="52"/>
      <c r="P314" s="49"/>
      <c r="Q314" s="49"/>
      <c r="R314" s="89">
        <f>IF(J314="",INDEX(EUconst_DistributionCorrection,1),INDEX(EUconst_DistributionCorrection,MATCH(J314,EUconst_DistributionType,0)))</f>
        <v>1</v>
      </c>
      <c r="S314" s="90">
        <f>IF(OR(K314="",J314=INDEX(EUconst_DistributionType,2),J314=INDEX(EUconst_DistributionType,3)),INDEX(EUconst_ConfidenceLevel,1),INDEX(EUconst_ConfidenceLevel,MATCH(K314,EUconst_UncertaintyType,0)))</f>
        <v>0.682689250166422</v>
      </c>
      <c r="T314" s="91">
        <f>IF(N314="",2,INDEX(EUconst_CorrelationFactor,MATCH(N314,EUconst_CorrelationType,0)))</f>
        <v>2</v>
      </c>
      <c r="U314" s="92" t="b">
        <f>OR(J314=INDEX(EUconst_DistributionType,2),J314=INDEX(EUconst_DistributionType,3))</f>
        <v>0</v>
      </c>
      <c r="V314" s="186">
        <f>IF(L314=INDEX(EUconst_InService,1),1,IF(M314="",2,M314))</f>
        <v>2</v>
      </c>
      <c r="W314" s="94">
        <f>IF(F314="","",ABS(G314)^T314*(ABS(F314)*I314/R314/TINV(1-S314,10^6))^2)</f>
      </c>
      <c r="X314" s="94" t="b">
        <f>OR(INDEX(EUconst_DistributionType,2)=J314,INDEX(EUconst_DistributionType,3)=J314)</f>
        <v>0</v>
      </c>
      <c r="Y314" s="94" t="b">
        <f>L314=INDEX(EUconst_InService,1)</f>
        <v>0</v>
      </c>
      <c r="Z314" s="73">
        <f>IF(F314="","",ABS(G314)^T314*(ABS(F314)*I314/R314/TINV(1-S314,10^6))^2)</f>
      </c>
    </row>
    <row r="315" spans="1:26" s="74" customFormat="1" ht="4.5" customHeight="1">
      <c r="A315" s="49"/>
      <c r="B315" s="50"/>
      <c r="C315" s="76"/>
      <c r="D315" s="16"/>
      <c r="E315" s="77"/>
      <c r="F315" s="77"/>
      <c r="G315" s="77"/>
      <c r="H315" s="77"/>
      <c r="K315" s="77"/>
      <c r="L315" s="77"/>
      <c r="M315" s="77"/>
      <c r="O315" s="52"/>
      <c r="P315" s="49"/>
      <c r="Q315" s="49"/>
      <c r="R315" s="93"/>
      <c r="S315" s="93"/>
      <c r="T315" s="93"/>
      <c r="U315" s="49"/>
      <c r="V315" s="93"/>
      <c r="W315" s="93"/>
      <c r="X315" s="93"/>
      <c r="Y315" s="93"/>
      <c r="Z315" s="73"/>
    </row>
    <row r="316" spans="1:26" s="74" customFormat="1" ht="12.75" customHeight="1">
      <c r="A316" s="49"/>
      <c r="B316" s="50"/>
      <c r="C316" s="76"/>
      <c r="D316" s="84" t="s">
        <v>177</v>
      </c>
      <c r="E316" s="317" t="str">
        <f>Translations!$B$98</f>
        <v>Mängduppgift för bränsle-/materialmängd som förflyttats från anläggningen </v>
      </c>
      <c r="F316" s="317"/>
      <c r="G316" s="317"/>
      <c r="H316" s="317"/>
      <c r="I316" s="317"/>
      <c r="J316" s="317"/>
      <c r="K316" s="317"/>
      <c r="L316" s="317"/>
      <c r="M316" s="317"/>
      <c r="N316" s="317"/>
      <c r="O316" s="52"/>
      <c r="P316" s="49"/>
      <c r="Q316" s="49"/>
      <c r="R316" s="49"/>
      <c r="S316" s="49"/>
      <c r="T316" s="49"/>
      <c r="U316" s="49"/>
      <c r="V316" s="49"/>
      <c r="W316" s="49"/>
      <c r="X316" s="49"/>
      <c r="Y316" s="49"/>
      <c r="Z316" s="73"/>
    </row>
    <row r="317" spans="1:26" s="74" customFormat="1" ht="49.5" customHeight="1">
      <c r="A317" s="49"/>
      <c r="B317" s="50"/>
      <c r="C317" s="76"/>
      <c r="D317" s="16"/>
      <c r="E317" s="180" t="str">
        <f>Translations!$B$94</f>
        <v>Namn eller kort beskrivning</v>
      </c>
      <c r="F317" s="85" t="str">
        <f>Translations!$B$99</f>
        <v>Mängduppgift för enskild för flyttning [t.ex. t eller nm3/st.]</v>
      </c>
      <c r="G317" s="85" t="str">
        <f>Translations!$B$100</f>
        <v>Antalet förflyttningar per år [st./a]</v>
      </c>
      <c r="H317" s="85" t="str">
        <f>Translations!$B$97</f>
        <v>Mängduppgift per år [t.ex. t eller nm3/a]</v>
      </c>
      <c r="I317" s="85" t="str">
        <f>Translations!$B$67</f>
        <v>Osäkerhet för enskild mätningstillfälle</v>
      </c>
      <c r="J317" s="85" t="str">
        <f>Translations!$B$72</f>
        <v>Fördelningstyp</v>
      </c>
      <c r="K317" s="85" t="str">
        <f>Translations!$B$78</f>
        <v>Standardosäkerhet eller utvidgad osäkerhet?</v>
      </c>
      <c r="L317" s="85" t="str">
        <f>Translations!$B$81</f>
        <v>Är osäkerhetsvärdet "i drift"?</v>
      </c>
      <c r="M317" s="85" t="str">
        <f>Translations!$B$84</f>
        <v>Justeringsfaktor </v>
      </c>
      <c r="N317" s="85" t="str">
        <f>Translations!$B$88</f>
        <v>Korrelerande eller icke-korrelerande?</v>
      </c>
      <c r="O317" s="52"/>
      <c r="P317" s="49"/>
      <c r="Q317" s="49"/>
      <c r="R317" s="86" t="s">
        <v>166</v>
      </c>
      <c r="S317" s="86" t="s">
        <v>164</v>
      </c>
      <c r="T317" s="86" t="s">
        <v>165</v>
      </c>
      <c r="U317" s="86" t="s">
        <v>169</v>
      </c>
      <c r="V317" s="86" t="s">
        <v>190</v>
      </c>
      <c r="W317" s="86" t="s">
        <v>167</v>
      </c>
      <c r="X317" s="86" t="s">
        <v>168</v>
      </c>
      <c r="Y317" s="86" t="s">
        <v>191</v>
      </c>
      <c r="Z317" s="73"/>
    </row>
    <row r="318" spans="1:26" s="74" customFormat="1" ht="12.75" customHeight="1">
      <c r="A318" s="49"/>
      <c r="B318" s="50"/>
      <c r="C318" s="76"/>
      <c r="D318" s="87" t="s">
        <v>173</v>
      </c>
      <c r="E318" s="177"/>
      <c r="F318" s="2"/>
      <c r="G318" s="2"/>
      <c r="H318" s="88">
        <f>IF(COUNT(F318:G318)&gt;0,F318*G318,"")</f>
      </c>
      <c r="I318" s="3"/>
      <c r="J318" s="4"/>
      <c r="K318" s="4"/>
      <c r="L318" s="6"/>
      <c r="M318" s="183"/>
      <c r="N318" s="3"/>
      <c r="O318" s="52"/>
      <c r="P318" s="49"/>
      <c r="Q318" s="49"/>
      <c r="R318" s="89">
        <f>IF(J318="",INDEX(EUconst_DistributionCorrection,1),INDEX(EUconst_DistributionCorrection,MATCH(J318,EUconst_DistributionType,0)))</f>
        <v>1</v>
      </c>
      <c r="S318" s="90">
        <f>IF(OR(K318="",J318=INDEX(EUconst_DistributionType,2),J318=INDEX(EUconst_DistributionType,3)),INDEX(EUconst_ConfidenceLevel,1),INDEX(EUconst_ConfidenceLevel,MATCH(K318,EUconst_UncertaintyType,0)))</f>
        <v>0.682689250166422</v>
      </c>
      <c r="T318" s="91">
        <f>IF(N318="",2,INDEX(EUconst_CorrelationFactor,MATCH(N318,EUconst_CorrelationType,0)))</f>
        <v>2</v>
      </c>
      <c r="U318" s="92" t="b">
        <f>OR(J318=INDEX(EUconst_DistributionType,2),J318=INDEX(EUconst_DistributionType,3))</f>
        <v>0</v>
      </c>
      <c r="V318" s="186">
        <f>IF(L318=INDEX(EUconst_InService,1),1,IF(M318="",2,M318))</f>
        <v>2</v>
      </c>
      <c r="W318" s="94">
        <f>IF(F318="","",ABS(G318)^T318*(ABS(F318)*I318/R318/TINV(1-S318,10^6))^2)</f>
      </c>
      <c r="X318" s="94" t="b">
        <f>OR(INDEX(EUconst_DistributionType,2)=J318,INDEX(EUconst_DistributionType,3)=J318)</f>
        <v>0</v>
      </c>
      <c r="Y318" s="94" t="b">
        <f>L318=INDEX(EUconst_InService,1)</f>
        <v>0</v>
      </c>
      <c r="Z318" s="73"/>
    </row>
    <row r="319" spans="1:26" s="74" customFormat="1" ht="12.75" customHeight="1">
      <c r="A319" s="49"/>
      <c r="B319" s="50"/>
      <c r="C319" s="76"/>
      <c r="D319" s="87" t="s">
        <v>174</v>
      </c>
      <c r="E319" s="178"/>
      <c r="F319" s="5"/>
      <c r="G319" s="5"/>
      <c r="H319" s="96">
        <f>IF(COUNT(F319:G319)&gt;0,F319*G319,"")</f>
      </c>
      <c r="I319" s="6"/>
      <c r="J319" s="7"/>
      <c r="K319" s="7"/>
      <c r="L319" s="6"/>
      <c r="M319" s="184"/>
      <c r="N319" s="6"/>
      <c r="O319" s="52"/>
      <c r="P319" s="49"/>
      <c r="Q319" s="49"/>
      <c r="R319" s="89">
        <f>IF(J319="",INDEX(EUconst_DistributionCorrection,1),INDEX(EUconst_DistributionCorrection,MATCH(J319,EUconst_DistributionType,0)))</f>
        <v>1</v>
      </c>
      <c r="S319" s="90">
        <f>IF(OR(K319="",J319=INDEX(EUconst_DistributionType,2),J319=INDEX(EUconst_DistributionType,3)),INDEX(EUconst_ConfidenceLevel,1),INDEX(EUconst_ConfidenceLevel,MATCH(K319,EUconst_UncertaintyType,0)))</f>
        <v>0.682689250166422</v>
      </c>
      <c r="T319" s="91">
        <f>IF(N319="",2,INDEX(EUconst_CorrelationFactor,MATCH(N319,EUconst_CorrelationType,0)))</f>
        <v>2</v>
      </c>
      <c r="U319" s="92" t="b">
        <f>OR(J319=INDEX(EUconst_DistributionType,2),J319=INDEX(EUconst_DistributionType,3))</f>
        <v>0</v>
      </c>
      <c r="V319" s="186">
        <f>IF(L319=INDEX(EUconst_InService,1),1,IF(M319="",2,M319))</f>
        <v>2</v>
      </c>
      <c r="W319" s="94">
        <f>IF(F319="","",ABS(G319)^T319*(ABS(F319)*I319/R319/TINV(1-S319,10^6))^2)</f>
      </c>
      <c r="X319" s="94" t="b">
        <f>OR(INDEX(EUconst_DistributionType,2)=J319,INDEX(EUconst_DistributionType,3)=J319)</f>
        <v>0</v>
      </c>
      <c r="Y319" s="94" t="b">
        <f>L319=INDEX(EUconst_InService,1)</f>
        <v>0</v>
      </c>
      <c r="Z319" s="73"/>
    </row>
    <row r="320" spans="1:26" s="74" customFormat="1" ht="12.75" customHeight="1">
      <c r="A320" s="49"/>
      <c r="B320" s="50"/>
      <c r="C320" s="76"/>
      <c r="D320" s="87" t="s">
        <v>171</v>
      </c>
      <c r="E320" s="178"/>
      <c r="F320" s="5"/>
      <c r="G320" s="5"/>
      <c r="H320" s="96">
        <f>IF(COUNT(F320:G320)&gt;0,F320*G320,"")</f>
      </c>
      <c r="I320" s="6"/>
      <c r="J320" s="7"/>
      <c r="K320" s="7"/>
      <c r="L320" s="6"/>
      <c r="M320" s="184"/>
      <c r="N320" s="6"/>
      <c r="O320" s="52"/>
      <c r="P320" s="49"/>
      <c r="Q320" s="49"/>
      <c r="R320" s="89">
        <f>IF(J320="",INDEX(EUconst_DistributionCorrection,1),INDEX(EUconst_DistributionCorrection,MATCH(J320,EUconst_DistributionType,0)))</f>
        <v>1</v>
      </c>
      <c r="S320" s="90">
        <f>IF(OR(K320="",J320=INDEX(EUconst_DistributionType,2),J320=INDEX(EUconst_DistributionType,3)),INDEX(EUconst_ConfidenceLevel,1),INDEX(EUconst_ConfidenceLevel,MATCH(K320,EUconst_UncertaintyType,0)))</f>
        <v>0.682689250166422</v>
      </c>
      <c r="T320" s="91">
        <f>IF(N320="",2,INDEX(EUconst_CorrelationFactor,MATCH(N320,EUconst_CorrelationType,0)))</f>
        <v>2</v>
      </c>
      <c r="U320" s="92" t="b">
        <f>OR(J320=INDEX(EUconst_DistributionType,2),J320=INDEX(EUconst_DistributionType,3))</f>
        <v>0</v>
      </c>
      <c r="V320" s="186">
        <f>IF(L320=INDEX(EUconst_InService,1),1,IF(M320="",2,M320))</f>
        <v>2</v>
      </c>
      <c r="W320" s="94">
        <f>IF(F320="","",ABS(G320)^T320*(ABS(F320)*I320/R320/TINV(1-S320,10^6))^2)</f>
      </c>
      <c r="X320" s="94" t="b">
        <f>OR(INDEX(EUconst_DistributionType,2)=J320,INDEX(EUconst_DistributionType,3)=J320)</f>
        <v>0</v>
      </c>
      <c r="Y320" s="94" t="b">
        <f>L320=INDEX(EUconst_InService,1)</f>
        <v>0</v>
      </c>
      <c r="Z320" s="73"/>
    </row>
    <row r="321" spans="1:26" s="74" customFormat="1" ht="12.75" customHeight="1">
      <c r="A321" s="49"/>
      <c r="B321" s="50"/>
      <c r="C321" s="76"/>
      <c r="D321" s="87" t="s">
        <v>175</v>
      </c>
      <c r="E321" s="178"/>
      <c r="F321" s="5"/>
      <c r="G321" s="5"/>
      <c r="H321" s="96">
        <f>IF(COUNT(F321:G321)&gt;0,F321*G321,"")</f>
      </c>
      <c r="I321" s="6"/>
      <c r="J321" s="7"/>
      <c r="K321" s="7"/>
      <c r="L321" s="6"/>
      <c r="M321" s="184"/>
      <c r="N321" s="6"/>
      <c r="O321" s="52"/>
      <c r="P321" s="49"/>
      <c r="Q321" s="49"/>
      <c r="R321" s="89">
        <f>IF(J321="",INDEX(EUconst_DistributionCorrection,1),INDEX(EUconst_DistributionCorrection,MATCH(J321,EUconst_DistributionType,0)))</f>
        <v>1</v>
      </c>
      <c r="S321" s="90">
        <f>IF(OR(K321="",J321=INDEX(EUconst_DistributionType,2),J321=INDEX(EUconst_DistributionType,3)),INDEX(EUconst_ConfidenceLevel,1),INDEX(EUconst_ConfidenceLevel,MATCH(K321,EUconst_UncertaintyType,0)))</f>
        <v>0.682689250166422</v>
      </c>
      <c r="T321" s="91">
        <f>IF(N321="",2,INDEX(EUconst_CorrelationFactor,MATCH(N321,EUconst_CorrelationType,0)))</f>
        <v>2</v>
      </c>
      <c r="U321" s="92" t="b">
        <f>OR(J321=INDEX(EUconst_DistributionType,2),J321=INDEX(EUconst_DistributionType,3))</f>
        <v>0</v>
      </c>
      <c r="V321" s="186">
        <f>IF(L321=INDEX(EUconst_InService,1),1,IF(M321="",2,M321))</f>
        <v>2</v>
      </c>
      <c r="W321" s="94">
        <f>IF(F321="","",ABS(G321)^T321*(ABS(F321)*I321/R321/TINV(1-S321,10^6))^2)</f>
      </c>
      <c r="X321" s="94" t="b">
        <f>OR(INDEX(EUconst_DistributionType,2)=J321,INDEX(EUconst_DistributionType,3)=J321)</f>
        <v>0</v>
      </c>
      <c r="Y321" s="94" t="b">
        <f>L321=INDEX(EUconst_InService,1)</f>
        <v>0</v>
      </c>
      <c r="Z321" s="73"/>
    </row>
    <row r="322" spans="1:26" s="74" customFormat="1" ht="12.75" customHeight="1">
      <c r="A322" s="49"/>
      <c r="B322" s="50"/>
      <c r="C322" s="76"/>
      <c r="D322" s="87" t="s">
        <v>176</v>
      </c>
      <c r="E322" s="179"/>
      <c r="F322" s="8"/>
      <c r="G322" s="8"/>
      <c r="H322" s="97">
        <f>IF(COUNT(F322:G322)&gt;0,F322*G322,"")</f>
      </c>
      <c r="I322" s="9"/>
      <c r="J322" s="10"/>
      <c r="K322" s="10"/>
      <c r="L322" s="9"/>
      <c r="M322" s="185"/>
      <c r="N322" s="9"/>
      <c r="O322" s="52"/>
      <c r="P322" s="49"/>
      <c r="Q322" s="49"/>
      <c r="R322" s="89">
        <f>IF(J322="",INDEX(EUconst_DistributionCorrection,1),INDEX(EUconst_DistributionCorrection,MATCH(J322,EUconst_DistributionType,0)))</f>
        <v>1</v>
      </c>
      <c r="S322" s="90">
        <f>IF(OR(K322="",J322=INDEX(EUconst_DistributionType,2),J322=INDEX(EUconst_DistributionType,3)),INDEX(EUconst_ConfidenceLevel,1),INDEX(EUconst_ConfidenceLevel,MATCH(K322,EUconst_UncertaintyType,0)))</f>
        <v>0.682689250166422</v>
      </c>
      <c r="T322" s="91">
        <f>IF(N322="",2,INDEX(EUconst_CorrelationFactor,MATCH(N322,EUconst_CorrelationType,0)))</f>
        <v>2</v>
      </c>
      <c r="U322" s="92" t="b">
        <f>OR(J322=INDEX(EUconst_DistributionType,2),J322=INDEX(EUconst_DistributionType,3))</f>
        <v>0</v>
      </c>
      <c r="V322" s="186">
        <f>IF(L322=INDEX(EUconst_InService,1),1,IF(M322="",2,M322))</f>
        <v>2</v>
      </c>
      <c r="W322" s="94">
        <f>IF(F322="","",ABS(G322)^T322*(ABS(F322)*I322/R322/TINV(1-S322,10^6))^2)</f>
      </c>
      <c r="X322" s="94" t="b">
        <f>OR(INDEX(EUconst_DistributionType,2)=J322,INDEX(EUconst_DistributionType,3)=J322)</f>
        <v>0</v>
      </c>
      <c r="Y322" s="94" t="b">
        <f>L322=INDEX(EUconst_InService,1)</f>
        <v>0</v>
      </c>
      <c r="Z322" s="73"/>
    </row>
    <row r="323" spans="1:26" s="74" customFormat="1" ht="4.5" customHeight="1">
      <c r="A323" s="49"/>
      <c r="B323" s="50"/>
      <c r="C323" s="76"/>
      <c r="D323" s="16"/>
      <c r="E323" s="77"/>
      <c r="F323" s="77"/>
      <c r="G323" s="77"/>
      <c r="H323" s="77"/>
      <c r="K323" s="77"/>
      <c r="L323" s="77"/>
      <c r="M323" s="77"/>
      <c r="O323" s="52"/>
      <c r="P323" s="49"/>
      <c r="Q323" s="49"/>
      <c r="R323" s="93"/>
      <c r="S323" s="93"/>
      <c r="T323" s="93"/>
      <c r="U323" s="49"/>
      <c r="V323" s="93"/>
      <c r="W323" s="93"/>
      <c r="X323" s="93"/>
      <c r="Y323" s="93"/>
      <c r="Z323" s="73"/>
    </row>
    <row r="324" spans="1:26" s="74" customFormat="1" ht="12.75" customHeight="1">
      <c r="A324" s="49"/>
      <c r="B324" s="50"/>
      <c r="C324" s="76"/>
      <c r="D324" s="84" t="s">
        <v>178</v>
      </c>
      <c r="E324" s="318" t="str">
        <f>Translations!$B$101</f>
        <v>Lagringskapacitet för bränsle-/materialmängd vid anläggningen</v>
      </c>
      <c r="F324" s="318"/>
      <c r="G324" s="318"/>
      <c r="H324" s="318"/>
      <c r="I324" s="318"/>
      <c r="J324" s="318"/>
      <c r="K324" s="318"/>
      <c r="L324" s="318"/>
      <c r="M324" s="318"/>
      <c r="N324" s="318"/>
      <c r="O324" s="52"/>
      <c r="P324" s="49"/>
      <c r="Q324" s="49"/>
      <c r="R324" s="49"/>
      <c r="S324" s="49"/>
      <c r="T324" s="49"/>
      <c r="U324" s="49"/>
      <c r="V324" s="49"/>
      <c r="W324" s="49"/>
      <c r="X324" s="49"/>
      <c r="Y324" s="49"/>
      <c r="Z324" s="73"/>
    </row>
    <row r="325" spans="1:26" s="74" customFormat="1" ht="38.25" customHeight="1">
      <c r="A325" s="49"/>
      <c r="B325" s="50"/>
      <c r="C325" s="76"/>
      <c r="D325" s="84"/>
      <c r="E325" s="313" t="str">
        <f>Translations!$B$102</f>
        <v>För att bestämma den övergripande osäkerheten antas att osäkerheten för avläsningarna på lagernivå alltid står i relation till lagringskapaciteten, inte till verkliga siffror. Detta gäller i typiska fall för siffror på en lagerbehållares nivå (t.ex. brännolja). Om verksamhetsutövaren emellertid kan visa att den relativa osäkerheten förändras med lagernivån, är det möjligt att i denna punkt i stället för kapaciteten ange lagringsnivån som den relativa osäkerheten förknippas med.</v>
      </c>
      <c r="F325" s="313"/>
      <c r="G325" s="313"/>
      <c r="H325" s="313"/>
      <c r="I325" s="313"/>
      <c r="J325" s="313"/>
      <c r="K325" s="313"/>
      <c r="L325" s="313"/>
      <c r="M325" s="313"/>
      <c r="N325" s="313"/>
      <c r="O325" s="98"/>
      <c r="P325" s="49"/>
      <c r="Q325" s="49"/>
      <c r="R325" s="49"/>
      <c r="S325" s="49"/>
      <c r="T325" s="49"/>
      <c r="U325" s="49"/>
      <c r="V325" s="49"/>
      <c r="W325" s="49"/>
      <c r="X325" s="49"/>
      <c r="Y325" s="49"/>
      <c r="Z325" s="73"/>
    </row>
    <row r="326" spans="1:26" s="74" customFormat="1" ht="49.5" customHeight="1">
      <c r="A326" s="49"/>
      <c r="B326" s="50"/>
      <c r="C326" s="76"/>
      <c r="D326" s="16"/>
      <c r="E326" s="180" t="str">
        <f>Translations!$B$94</f>
        <v>Namn eller kort beskrivning</v>
      </c>
      <c r="F326" s="85" t="str">
        <f>Translations!$B$103</f>
        <v>Lagerkapacitet [t.ex. t eller m³] </v>
      </c>
      <c r="G326" s="99"/>
      <c r="H326" s="85" t="str">
        <f>Translations!$B$103</f>
        <v>Lagerkapacitet [t.ex. t eller m³] </v>
      </c>
      <c r="I326" s="85" t="str">
        <f>Translations!$B$67</f>
        <v>Osäkerhet för enskild mätningstillfälle</v>
      </c>
      <c r="J326" s="85" t="str">
        <f>Translations!$B$72</f>
        <v>Fördelningstyp</v>
      </c>
      <c r="K326" s="85" t="str">
        <f>Translations!$B$78</f>
        <v>Standardosäkerhet eller utvidgad osäkerhet?</v>
      </c>
      <c r="L326" s="85" t="str">
        <f>Translations!$B$81</f>
        <v>Är osäkerhetsvärdet "i drift"?</v>
      </c>
      <c r="M326" s="85" t="str">
        <f>Translations!$B$84</f>
        <v>Justeringsfaktor </v>
      </c>
      <c r="N326" s="85" t="str">
        <f>Translations!$B$88</f>
        <v>Korrelerande eller icke-korrelerande?</v>
      </c>
      <c r="O326" s="98"/>
      <c r="P326" s="49"/>
      <c r="Q326" s="49"/>
      <c r="R326" s="86" t="s">
        <v>166</v>
      </c>
      <c r="S326" s="86" t="s">
        <v>164</v>
      </c>
      <c r="T326" s="86" t="s">
        <v>165</v>
      </c>
      <c r="U326" s="86" t="s">
        <v>169</v>
      </c>
      <c r="V326" s="86" t="s">
        <v>190</v>
      </c>
      <c r="W326" s="86" t="s">
        <v>167</v>
      </c>
      <c r="X326" s="86" t="s">
        <v>168</v>
      </c>
      <c r="Y326" s="86" t="s">
        <v>191</v>
      </c>
      <c r="Z326" s="73"/>
    </row>
    <row r="327" spans="1:26" s="74" customFormat="1" ht="12.75" customHeight="1">
      <c r="A327" s="49"/>
      <c r="B327" s="50"/>
      <c r="C327" s="76"/>
      <c r="D327" s="16"/>
      <c r="E327" s="181"/>
      <c r="F327" s="11"/>
      <c r="G327" s="99"/>
      <c r="H327" s="100">
        <f>IF(ISNUMBER(F327),F327,"")</f>
      </c>
      <c r="I327" s="12"/>
      <c r="J327" s="13"/>
      <c r="K327" s="13"/>
      <c r="L327" s="12"/>
      <c r="M327" s="187"/>
      <c r="N327" s="12"/>
      <c r="O327" s="98"/>
      <c r="P327" s="49"/>
      <c r="Q327" s="49"/>
      <c r="R327" s="89">
        <f>IF(J327="",INDEX(EUconst_DistributionCorrection,1),INDEX(EUconst_DistributionCorrection,MATCH(J327,EUconst_DistributionType,0)))</f>
        <v>1</v>
      </c>
      <c r="S327" s="90">
        <f>IF(OR(K327="",J327=INDEX(EUconst_DistributionType,2),J327=INDEX(EUconst_DistributionType,3)),INDEX(EUconst_ConfidenceLevel,1),INDEX(EUconst_ConfidenceLevel,MATCH(K327,EUconst_UncertaintyType,0)))</f>
        <v>0.682689250166422</v>
      </c>
      <c r="T327" s="91">
        <f>IF(N327="",2,INDEX(EUconst_CorrelationFactor,MATCH(N327,EUconst_CorrelationType,0)))</f>
        <v>2</v>
      </c>
      <c r="U327" s="92" t="b">
        <f>OR(J327=INDEX(EUconst_DistributionType,2),J327=INDEX(EUconst_DistributionType,3))</f>
        <v>0</v>
      </c>
      <c r="V327" s="186">
        <f>IF(L327=INDEX(EUconst_InService,1),1,IF(M327="",2,M327))</f>
        <v>2</v>
      </c>
      <c r="W327" s="94">
        <f>IF(H327="","",2^(T327)*(ABS(H327)*I327/R327/TINV(1-S327,10^6))^2)</f>
      </c>
      <c r="X327" s="94" t="b">
        <f>OR(INDEX(EUconst_DistributionType,2)=J327,INDEX(EUconst_DistributionType,3)=J327)</f>
        <v>0</v>
      </c>
      <c r="Y327" s="94" t="b">
        <f>L327=INDEX(EUconst_InService,1)</f>
        <v>0</v>
      </c>
      <c r="Z327" s="73"/>
    </row>
    <row r="328" spans="1:26" s="74" customFormat="1" ht="4.5" customHeight="1">
      <c r="A328" s="49"/>
      <c r="B328" s="50"/>
      <c r="C328" s="76"/>
      <c r="D328" s="16"/>
      <c r="E328" s="16"/>
      <c r="F328" s="16"/>
      <c r="G328" s="16"/>
      <c r="H328" s="16"/>
      <c r="I328" s="16"/>
      <c r="J328" s="16"/>
      <c r="K328" s="16"/>
      <c r="L328" s="16"/>
      <c r="M328" s="16"/>
      <c r="N328" s="16"/>
      <c r="O328" s="98"/>
      <c r="P328" s="49"/>
      <c r="Q328" s="49"/>
      <c r="R328" s="101"/>
      <c r="S328" s="102"/>
      <c r="T328" s="103"/>
      <c r="U328" s="104"/>
      <c r="V328" s="93"/>
      <c r="W328" s="105"/>
      <c r="X328" s="105"/>
      <c r="Y328" s="95"/>
      <c r="Z328" s="73"/>
    </row>
    <row r="329" spans="1:26" s="74" customFormat="1" ht="12.75" customHeight="1">
      <c r="A329" s="49"/>
      <c r="B329" s="50"/>
      <c r="C329" s="76"/>
      <c r="D329" s="84" t="s">
        <v>179</v>
      </c>
      <c r="E329" s="318" t="str">
        <f>Translations!$B$104</f>
        <v>Lagernivå i årets början och slut</v>
      </c>
      <c r="F329" s="318"/>
      <c r="G329" s="318"/>
      <c r="H329" s="318"/>
      <c r="I329" s="318"/>
      <c r="J329" s="318"/>
      <c r="K329" s="318"/>
      <c r="L329" s="318"/>
      <c r="M329" s="318"/>
      <c r="N329" s="318"/>
      <c r="O329" s="98"/>
      <c r="P329" s="49"/>
      <c r="Q329" s="49"/>
      <c r="R329" s="49"/>
      <c r="S329" s="49"/>
      <c r="T329" s="49"/>
      <c r="U329" s="49"/>
      <c r="V329" s="49"/>
      <c r="W329" s="49"/>
      <c r="X329" s="49"/>
      <c r="Y329" s="49"/>
      <c r="Z329" s="73"/>
    </row>
    <row r="330" spans="1:26" s="74" customFormat="1" ht="25.5" customHeight="1">
      <c r="A330" s="49"/>
      <c r="B330" s="50"/>
      <c r="C330" s="76"/>
      <c r="D330" s="84"/>
      <c r="E330" s="313" t="str">
        <f>Translations!$B$105</f>
        <v>Detta fält är inte obligatoriskt för bestämning av den årliga genomsnittliga osäkerheten. Den verkliga uppnådda osäkerheten kan dock bestämmas genom att fylla i punkterna a och b ovan, tillsammans med uppgifterna nedan om lagret i årets början och slut.</v>
      </c>
      <c r="F330" s="313"/>
      <c r="G330" s="313"/>
      <c r="H330" s="313"/>
      <c r="I330" s="313"/>
      <c r="J330" s="313"/>
      <c r="K330" s="313"/>
      <c r="L330" s="313"/>
      <c r="M330" s="313"/>
      <c r="N330" s="313"/>
      <c r="O330" s="98"/>
      <c r="P330" s="49"/>
      <c r="Q330" s="49"/>
      <c r="R330" s="49"/>
      <c r="S330" s="49"/>
      <c r="T330" s="49"/>
      <c r="U330" s="49"/>
      <c r="V330" s="49"/>
      <c r="W330" s="49"/>
      <c r="X330" s="49"/>
      <c r="Y330" s="49"/>
      <c r="Z330" s="73"/>
    </row>
    <row r="331" spans="1:26" s="74" customFormat="1" ht="49.5" customHeight="1">
      <c r="A331" s="49"/>
      <c r="B331" s="50"/>
      <c r="C331" s="76"/>
      <c r="D331" s="16"/>
      <c r="E331" s="180" t="str">
        <f>Translations!$B$94</f>
        <v>Namn eller kort beskrivning</v>
      </c>
      <c r="F331" s="85" t="str">
        <f>Translations!$B$106</f>
        <v>Lagermängd [t.ex. t eller m³] </v>
      </c>
      <c r="G331" s="99"/>
      <c r="H331" s="85" t="str">
        <f>Translations!$B$106</f>
        <v>Lagermängd [t.ex. t eller m³] </v>
      </c>
      <c r="K331" s="77"/>
      <c r="L331" s="77"/>
      <c r="M331" s="77"/>
      <c r="N331" s="77"/>
      <c r="O331" s="98"/>
      <c r="P331" s="49"/>
      <c r="Q331" s="49"/>
      <c r="R331" s="49"/>
      <c r="S331" s="49"/>
      <c r="T331" s="49"/>
      <c r="U331" s="49"/>
      <c r="V331" s="49"/>
      <c r="W331" s="49"/>
      <c r="X331" s="49"/>
      <c r="Y331" s="49"/>
      <c r="Z331" s="73"/>
    </row>
    <row r="332" spans="1:26" s="74" customFormat="1" ht="12.75" customHeight="1">
      <c r="A332" s="49"/>
      <c r="B332" s="50"/>
      <c r="C332" s="76"/>
      <c r="D332" s="16"/>
      <c r="E332" s="182" t="str">
        <f>Translations!$B$107</f>
        <v>I början av året</v>
      </c>
      <c r="F332" s="11"/>
      <c r="G332" s="99"/>
      <c r="H332" s="100">
        <f>IF(ISNUMBER(F332),F332,"")</f>
      </c>
      <c r="K332" s="77"/>
      <c r="L332" s="77"/>
      <c r="M332" s="77"/>
      <c r="N332" s="77"/>
      <c r="O332" s="98"/>
      <c r="P332" s="49"/>
      <c r="Q332" s="49"/>
      <c r="R332" s="49"/>
      <c r="S332" s="49"/>
      <c r="T332" s="49"/>
      <c r="U332" s="49"/>
      <c r="V332" s="49"/>
      <c r="W332" s="49"/>
      <c r="X332" s="49"/>
      <c r="Y332" s="49"/>
      <c r="Z332" s="73"/>
    </row>
    <row r="333" spans="1:26" s="74" customFormat="1" ht="12.75" customHeight="1">
      <c r="A333" s="49"/>
      <c r="B333" s="50"/>
      <c r="C333" s="76"/>
      <c r="D333" s="16"/>
      <c r="E333" s="182" t="str">
        <f>Translations!$B$108</f>
        <v>I slutet av året</v>
      </c>
      <c r="F333" s="11"/>
      <c r="G333" s="99"/>
      <c r="H333" s="100">
        <f>IF(ISNUMBER(F333),F333,"")</f>
      </c>
      <c r="K333" s="77"/>
      <c r="L333" s="77"/>
      <c r="M333" s="77"/>
      <c r="N333" s="77"/>
      <c r="O333" s="98"/>
      <c r="P333" s="49"/>
      <c r="Q333" s="49"/>
      <c r="R333" s="49"/>
      <c r="S333" s="49"/>
      <c r="T333" s="49"/>
      <c r="U333" s="49"/>
      <c r="V333" s="49"/>
      <c r="W333" s="49"/>
      <c r="X333" s="49"/>
      <c r="Y333" s="49"/>
      <c r="Z333" s="73"/>
    </row>
    <row r="334" spans="1:26" s="74" customFormat="1" ht="4.5" customHeight="1">
      <c r="A334" s="49"/>
      <c r="B334" s="50"/>
      <c r="C334" s="76"/>
      <c r="D334" s="16"/>
      <c r="E334" s="77"/>
      <c r="F334" s="77"/>
      <c r="G334" s="77"/>
      <c r="H334" s="77"/>
      <c r="J334" s="77"/>
      <c r="K334" s="77"/>
      <c r="L334" s="77"/>
      <c r="M334" s="77"/>
      <c r="N334" s="77"/>
      <c r="O334" s="98"/>
      <c r="P334" s="49"/>
      <c r="Q334" s="49"/>
      <c r="R334" s="49"/>
      <c r="S334" s="49"/>
      <c r="T334" s="49"/>
      <c r="U334" s="49"/>
      <c r="V334" s="49"/>
      <c r="W334" s="49"/>
      <c r="X334" s="49"/>
      <c r="Y334" s="49"/>
      <c r="Z334" s="73"/>
    </row>
    <row r="335" spans="1:26" s="74" customFormat="1" ht="12.75" customHeight="1">
      <c r="A335" s="49"/>
      <c r="B335" s="50"/>
      <c r="C335" s="76"/>
      <c r="D335" s="84" t="s">
        <v>180</v>
      </c>
      <c r="E335" s="106" t="str">
        <f>Translations!$B$109</f>
        <v>Genomsnittlig årlig förbrukning [t.ex. t eller nm³] </v>
      </c>
      <c r="F335" s="106"/>
      <c r="G335" s="106"/>
      <c r="H335" s="107"/>
      <c r="I335" s="108"/>
      <c r="J335" s="109">
        <f>IF(COUNT(H310:H314,H318:H322,H332:H333)&gt;0,SUM(H310:H314,H332)-SUM(H318:H322,H333),"")</f>
      </c>
      <c r="K335" s="310" t="str">
        <f>Translations!$B$110</f>
        <v>Lagerkapacitet (andel av den årliga mängduppgiften):</v>
      </c>
      <c r="L335" s="311"/>
      <c r="M335" s="312"/>
      <c r="N335" s="110">
        <f>IF(ISNUMBER(J335),IF(J335&gt;0,SUM(H327)/J335,""),"")</f>
      </c>
      <c r="O335" s="98"/>
      <c r="P335" s="49"/>
      <c r="Q335" s="49"/>
      <c r="R335" s="49"/>
      <c r="S335" s="49"/>
      <c r="T335" s="49"/>
      <c r="U335" s="49"/>
      <c r="V335" s="49"/>
      <c r="W335" s="49"/>
      <c r="X335" s="49"/>
      <c r="Y335" s="49"/>
      <c r="Z335" s="73"/>
    </row>
    <row r="336" spans="1:26" s="74" customFormat="1" ht="25.5" customHeight="1">
      <c r="A336" s="49"/>
      <c r="B336" s="50"/>
      <c r="C336" s="76"/>
      <c r="D336" s="16"/>
      <c r="E336" s="313" t="str">
        <f>Translations!$B$111</f>
        <v>Den årliga förbrukningen har beräknats genom att subtrahera den mängd som förflyttats från anläggningen (punkt b) från den mängd som levererats till/förbrukats vid anläggningen (punkt a) och ta hänsyn till lagerförändringarna (punkt d).</v>
      </c>
      <c r="F336" s="313"/>
      <c r="G336" s="313"/>
      <c r="H336" s="313"/>
      <c r="I336" s="313"/>
      <c r="J336" s="313"/>
      <c r="K336" s="77"/>
      <c r="L336" s="77"/>
      <c r="M336" s="77"/>
      <c r="N336" s="188">
        <f>IF(N335="","",IF(N335&gt;=5%,"&gt;=5%","&lt;5%"))</f>
      </c>
      <c r="O336" s="98"/>
      <c r="P336" s="49"/>
      <c r="Q336" s="49"/>
      <c r="R336" s="49"/>
      <c r="S336" s="49"/>
      <c r="T336" s="49"/>
      <c r="U336" s="49"/>
      <c r="V336" s="49"/>
      <c r="W336" s="49"/>
      <c r="X336" s="49"/>
      <c r="Y336" s="49"/>
      <c r="Z336" s="73"/>
    </row>
    <row r="337" spans="1:26" s="74" customFormat="1" ht="4.5" customHeight="1">
      <c r="A337" s="49"/>
      <c r="B337" s="50"/>
      <c r="C337" s="76"/>
      <c r="D337" s="16"/>
      <c r="E337" s="111"/>
      <c r="F337" s="111"/>
      <c r="G337" s="111"/>
      <c r="J337" s="112"/>
      <c r="K337" s="77"/>
      <c r="L337" s="77"/>
      <c r="M337" s="77"/>
      <c r="N337" s="77"/>
      <c r="O337" s="52"/>
      <c r="P337" s="49"/>
      <c r="Q337" s="49"/>
      <c r="R337" s="49"/>
      <c r="S337" s="49"/>
      <c r="T337" s="49"/>
      <c r="U337" s="49"/>
      <c r="V337" s="49"/>
      <c r="W337" s="49"/>
      <c r="X337" s="49"/>
      <c r="Y337" s="49"/>
      <c r="Z337" s="73"/>
    </row>
    <row r="338" spans="1:26" s="74" customFormat="1" ht="12.75" customHeight="1">
      <c r="A338" s="49"/>
      <c r="B338" s="50"/>
      <c r="C338" s="76"/>
      <c r="D338" s="84" t="s">
        <v>183</v>
      </c>
      <c r="E338" s="314" t="str">
        <f>Translations!$B$112</f>
        <v>Övergripande osäkerhet (k=1, 1σ, 68%)</v>
      </c>
      <c r="F338" s="314"/>
      <c r="G338" s="314"/>
      <c r="H338" s="107"/>
      <c r="I338" s="107"/>
      <c r="J338" s="113">
        <f>IF(OR(J335="",J335=0),"",SQRT(SUM(W310:W314,W318:W322,W327))/J335)</f>
      </c>
      <c r="L338" s="77"/>
      <c r="M338" s="114"/>
      <c r="N338" s="77"/>
      <c r="O338" s="52"/>
      <c r="P338" s="49"/>
      <c r="Q338" s="49"/>
      <c r="R338" s="49"/>
      <c r="S338" s="49"/>
      <c r="T338" s="49"/>
      <c r="U338" s="49"/>
      <c r="V338" s="49"/>
      <c r="W338" s="49"/>
      <c r="X338" s="49"/>
      <c r="Y338" s="49"/>
      <c r="Z338" s="73"/>
    </row>
    <row r="339" spans="1:26" s="74" customFormat="1" ht="12.75" customHeight="1">
      <c r="A339" s="49"/>
      <c r="B339" s="50"/>
      <c r="C339" s="76"/>
      <c r="D339" s="84" t="s">
        <v>188</v>
      </c>
      <c r="E339" s="315" t="str">
        <f>Translations!$B$113</f>
        <v>Övergripande osäkerhet (k=2, 2σ, 95%)</v>
      </c>
      <c r="F339" s="315"/>
      <c r="G339" s="315"/>
      <c r="H339" s="115"/>
      <c r="I339" s="115"/>
      <c r="J339" s="116">
        <f>IF(J338="","",J338*2)</f>
      </c>
      <c r="L339" s="117"/>
      <c r="M339" s="77"/>
      <c r="N339" s="77"/>
      <c r="O339" s="52"/>
      <c r="P339" s="49"/>
      <c r="Q339" s="49"/>
      <c r="R339" s="49"/>
      <c r="S339" s="49"/>
      <c r="T339" s="49"/>
      <c r="U339" s="49"/>
      <c r="V339" s="49"/>
      <c r="W339" s="118"/>
      <c r="X339" s="118"/>
      <c r="Y339" s="118"/>
      <c r="Z339" s="73"/>
    </row>
    <row r="340" spans="1:26" s="74" customFormat="1" ht="38.25" customHeight="1">
      <c r="A340" s="49"/>
      <c r="B340" s="50"/>
      <c r="C340" s="76"/>
      <c r="D340" s="16"/>
      <c r="E340" s="316" t="str">
        <f>Translations!$B$114</f>
        <v>Detta är osäkerheten av bestämmandet av den mängduppgift om bränsle-/materialmängden som används på anläggningen på årsnivå. Detta osäkerhetsvärde jämförs med den största tillåtna osäkerheten som motsvarar bestämningsnivån. Till exempel den största tillåtna osäkerheten som motsvarar nivå 4 för mängduppgiften för bränslen i standardberäkningsmetoden är +/- 1,5 % under kalenderåret.</v>
      </c>
      <c r="F340" s="316"/>
      <c r="G340" s="316"/>
      <c r="H340" s="316"/>
      <c r="I340" s="316"/>
      <c r="J340" s="316"/>
      <c r="K340" s="316"/>
      <c r="L340" s="77"/>
      <c r="M340" s="77"/>
      <c r="N340" s="77"/>
      <c r="O340" s="52"/>
      <c r="P340" s="49"/>
      <c r="Q340" s="49"/>
      <c r="R340" s="49"/>
      <c r="S340" s="49"/>
      <c r="T340" s="49"/>
      <c r="U340" s="49"/>
      <c r="V340" s="49"/>
      <c r="W340" s="49"/>
      <c r="X340" s="49"/>
      <c r="Y340" s="49"/>
      <c r="Z340" s="73"/>
    </row>
    <row r="341" spans="1:31" ht="12.75" customHeight="1" thickBot="1">
      <c r="A341" s="62"/>
      <c r="B341" s="50"/>
      <c r="C341" s="63"/>
      <c r="D341" s="64"/>
      <c r="E341" s="65"/>
      <c r="F341" s="66"/>
      <c r="G341" s="67"/>
      <c r="H341" s="67"/>
      <c r="I341" s="67"/>
      <c r="J341" s="67"/>
      <c r="K341" s="67"/>
      <c r="L341" s="67"/>
      <c r="M341" s="67"/>
      <c r="N341" s="67"/>
      <c r="O341" s="68"/>
      <c r="P341" s="69"/>
      <c r="Q341" s="69"/>
      <c r="R341" s="69"/>
      <c r="S341" s="69"/>
      <c r="T341" s="69"/>
      <c r="U341" s="69"/>
      <c r="V341" s="69"/>
      <c r="W341" s="70"/>
      <c r="X341" s="70"/>
      <c r="Y341" s="70"/>
      <c r="Z341" s="71"/>
      <c r="AA341" s="72"/>
      <c r="AB341" s="72"/>
      <c r="AC341" s="72"/>
      <c r="AD341" s="72"/>
      <c r="AE341" s="72"/>
    </row>
    <row r="342" spans="1:26" s="74" customFormat="1" ht="12.75" customHeight="1" thickBot="1">
      <c r="A342" s="49"/>
      <c r="B342" s="50"/>
      <c r="C342" s="16"/>
      <c r="D342" s="16"/>
      <c r="E342" s="16"/>
      <c r="F342" s="16"/>
      <c r="G342" s="16"/>
      <c r="H342" s="16"/>
      <c r="I342" s="16"/>
      <c r="J342" s="16"/>
      <c r="K342" s="16"/>
      <c r="L342" s="16"/>
      <c r="M342" s="16"/>
      <c r="N342" s="16"/>
      <c r="O342" s="52"/>
      <c r="P342" s="49"/>
      <c r="Q342" s="49"/>
      <c r="R342" s="49"/>
      <c r="S342" s="49"/>
      <c r="T342" s="49"/>
      <c r="U342" s="49"/>
      <c r="V342" s="49"/>
      <c r="W342" s="49"/>
      <c r="X342" s="49"/>
      <c r="Y342" s="49"/>
      <c r="Z342" s="73"/>
    </row>
    <row r="343" spans="1:26" s="74" customFormat="1" ht="15.75" customHeight="1" thickBot="1">
      <c r="A343" s="49"/>
      <c r="B343" s="50"/>
      <c r="C343" s="75">
        <f>C277+1</f>
        <v>6</v>
      </c>
      <c r="D343" s="16"/>
      <c r="E343" s="328" t="str">
        <f>Translations!$B$53</f>
        <v>Detta är ett valfritt verktyg för beräkning av osäkerhet i anslutning till mätning på årsnivå.</v>
      </c>
      <c r="F343" s="328"/>
      <c r="G343" s="328"/>
      <c r="H343" s="328"/>
      <c r="I343" s="328"/>
      <c r="J343" s="328"/>
      <c r="K343" s="328"/>
      <c r="L343" s="328"/>
      <c r="M343" s="328"/>
      <c r="N343" s="328"/>
      <c r="O343" s="52"/>
      <c r="P343" s="49"/>
      <c r="Q343" s="49"/>
      <c r="R343" s="49"/>
      <c r="S343" s="49"/>
      <c r="T343" s="49"/>
      <c r="U343" s="49"/>
      <c r="V343" s="49"/>
      <c r="W343" s="49"/>
      <c r="X343" s="49"/>
      <c r="Y343" s="49"/>
      <c r="Z343" s="73"/>
    </row>
    <row r="344" spans="1:26" s="74" customFormat="1" ht="4.5" customHeight="1">
      <c r="A344" s="49"/>
      <c r="B344" s="50"/>
      <c r="C344" s="76"/>
      <c r="D344" s="16"/>
      <c r="E344" s="77"/>
      <c r="F344" s="77"/>
      <c r="G344" s="77"/>
      <c r="H344" s="77"/>
      <c r="I344" s="77"/>
      <c r="J344" s="77"/>
      <c r="K344" s="77"/>
      <c r="L344" s="77"/>
      <c r="M344" s="77"/>
      <c r="N344" s="77"/>
      <c r="O344" s="52"/>
      <c r="P344" s="49"/>
      <c r="Q344" s="49"/>
      <c r="R344" s="49"/>
      <c r="S344" s="49"/>
      <c r="T344" s="49"/>
      <c r="U344" s="49"/>
      <c r="V344" s="49"/>
      <c r="W344" s="49"/>
      <c r="X344" s="49"/>
      <c r="Y344" s="49"/>
      <c r="Z344" s="73"/>
    </row>
    <row r="345" spans="1:26" s="74" customFormat="1" ht="38.25" customHeight="1">
      <c r="A345" s="78"/>
      <c r="B345" s="50"/>
      <c r="C345" s="16"/>
      <c r="D345" s="16"/>
      <c r="E345" s="79" t="str">
        <f>Translations!$B$54</f>
        <v>Mängduppgift (import, förbrukning)</v>
      </c>
      <c r="F345" s="322" t="str">
        <f>Translations!$B$55</f>
        <v>Ange här uppgifterna om varje mätinstrument som används för att mäta mängden bränsle eller material som levererats till anläggningen (t.ex. anläggningen har två undermätningar med vilka de förbrukade totala mängderna eller uppgifterna som erhållits av leverantören av respektive bränsle eller material kan anmälas).</v>
      </c>
      <c r="G345" s="322"/>
      <c r="H345" s="322"/>
      <c r="I345" s="322"/>
      <c r="J345" s="322"/>
      <c r="K345" s="322"/>
      <c r="L345" s="322"/>
      <c r="M345" s="322"/>
      <c r="N345" s="322"/>
      <c r="O345" s="80"/>
      <c r="P345" s="81"/>
      <c r="Q345" s="81"/>
      <c r="R345" s="81"/>
      <c r="S345" s="81"/>
      <c r="T345" s="81"/>
      <c r="U345" s="81"/>
      <c r="V345" s="81"/>
      <c r="W345" s="82"/>
      <c r="X345" s="82"/>
      <c r="Y345" s="82"/>
      <c r="Z345" s="73"/>
    </row>
    <row r="346" spans="1:26" s="74" customFormat="1" ht="25.5" customHeight="1">
      <c r="A346" s="78"/>
      <c r="B346" s="50"/>
      <c r="C346" s="16"/>
      <c r="D346" s="16"/>
      <c r="E346" s="79" t="str">
        <f>Translations!$B$56</f>
        <v>Mängduppgift (överföring till annat ställe)</v>
      </c>
      <c r="F346" s="322" t="str">
        <f>Translations!$B$57</f>
        <v>Ange här uppgifterna om varje mätinstrument med vilket bränsle förs från anläggningen i stället för att bränslet förbrukas i anläggningen (t.ex. naturgas eller brännolja som sålts till tredje parter).</v>
      </c>
      <c r="G346" s="322"/>
      <c r="H346" s="322"/>
      <c r="I346" s="322"/>
      <c r="J346" s="322"/>
      <c r="K346" s="322"/>
      <c r="L346" s="322"/>
      <c r="M346" s="322"/>
      <c r="N346" s="322"/>
      <c r="O346" s="80"/>
      <c r="P346" s="81"/>
      <c r="Q346" s="81"/>
      <c r="R346" s="81"/>
      <c r="S346" s="81"/>
      <c r="T346" s="81"/>
      <c r="U346" s="81"/>
      <c r="V346" s="81"/>
      <c r="W346" s="82"/>
      <c r="X346" s="82"/>
      <c r="Y346" s="82"/>
      <c r="Z346" s="73"/>
    </row>
    <row r="347" spans="1:26" s="74" customFormat="1" ht="12.75" customHeight="1">
      <c r="A347" s="78"/>
      <c r="B347" s="50"/>
      <c r="C347" s="16"/>
      <c r="D347" s="16"/>
      <c r="E347" s="79" t="str">
        <f>Translations!$B$58</f>
        <v>Mängduppgift (lagrat)</v>
      </c>
      <c r="F347" s="322" t="str">
        <f>Translations!$B$59</f>
        <v>Ange här uppgifter om lager (t.ex. oljelager, silor), om bestämmandet av lagermängderna ingår i osäkerhetsbedömningen.</v>
      </c>
      <c r="G347" s="322"/>
      <c r="H347" s="322"/>
      <c r="I347" s="322"/>
      <c r="J347" s="322"/>
      <c r="K347" s="322"/>
      <c r="L347" s="322"/>
      <c r="M347" s="322"/>
      <c r="N347" s="322"/>
      <c r="O347" s="80"/>
      <c r="P347" s="81"/>
      <c r="Q347" s="81"/>
      <c r="R347" s="81"/>
      <c r="S347" s="81"/>
      <c r="T347" s="81"/>
      <c r="U347" s="81"/>
      <c r="V347" s="81"/>
      <c r="W347" s="82"/>
      <c r="X347" s="82"/>
      <c r="Y347" s="82"/>
      <c r="Z347" s="73"/>
    </row>
    <row r="348" spans="1:26" s="74" customFormat="1" ht="12.75" customHeight="1">
      <c r="A348" s="78"/>
      <c r="B348" s="50"/>
      <c r="C348" s="16"/>
      <c r="D348" s="16"/>
      <c r="E348" s="319" t="str">
        <f>Translations!$B$60</f>
        <v>Mängduppgift för enskild mätning</v>
      </c>
      <c r="F348" s="322" t="str">
        <f>Translations!$B$61</f>
        <v>Ange här uppgifterna om mätinstrumentens genomsnittliga mätvärde vid en mätningsgång.</v>
      </c>
      <c r="G348" s="322"/>
      <c r="H348" s="322"/>
      <c r="I348" s="322"/>
      <c r="J348" s="322"/>
      <c r="K348" s="322"/>
      <c r="L348" s="322"/>
      <c r="M348" s="322"/>
      <c r="N348" s="322"/>
      <c r="O348" s="80"/>
      <c r="P348" s="81"/>
      <c r="Q348" s="81"/>
      <c r="R348" s="81"/>
      <c r="S348" s="81"/>
      <c r="T348" s="81"/>
      <c r="U348" s="81"/>
      <c r="V348" s="81"/>
      <c r="W348" s="82"/>
      <c r="X348" s="82"/>
      <c r="Y348" s="82"/>
      <c r="Z348" s="73"/>
    </row>
    <row r="349" spans="1:26" s="74" customFormat="1" ht="38.25" customHeight="1">
      <c r="A349" s="78"/>
      <c r="B349" s="50"/>
      <c r="C349" s="16"/>
      <c r="D349" s="16"/>
      <c r="E349" s="320"/>
      <c r="F349" s="322" t="str">
        <f>Translations!$B$62</f>
        <v>Exempel 1: Tre leverantörer levererar fast bränsle till anläggningen, och varje leverantör mäter varje last med sin egen bilvåg. I detta fall ska de genomsnittliga mätuppgifterna för respektive leverantörs bilvåg fyllas i på separata rader (uppgifter på tre rader). Om alla levererade laster bestäms med en och samma våg som verksamhetsutövaren innehar, fylls uppgifterna om genomsnittslasten i endast på en rad.</v>
      </c>
      <c r="G349" s="322"/>
      <c r="H349" s="322"/>
      <c r="I349" s="322"/>
      <c r="J349" s="322"/>
      <c r="K349" s="322"/>
      <c r="L349" s="322"/>
      <c r="M349" s="322"/>
      <c r="N349" s="322"/>
      <c r="O349" s="80"/>
      <c r="P349" s="81"/>
      <c r="Q349" s="81"/>
      <c r="R349" s="81"/>
      <c r="S349" s="81"/>
      <c r="T349" s="81"/>
      <c r="U349" s="81"/>
      <c r="V349" s="81"/>
      <c r="W349" s="82"/>
      <c r="X349" s="82"/>
      <c r="Y349" s="82"/>
      <c r="Z349" s="73"/>
    </row>
    <row r="350" spans="1:26" s="74" customFormat="1" ht="25.5" customHeight="1">
      <c r="A350" s="78"/>
      <c r="B350" s="50"/>
      <c r="C350" s="16"/>
      <c r="D350" s="16"/>
      <c r="E350" s="321"/>
      <c r="F350" s="322" t="str">
        <f>Translations!$B$63</f>
        <v>Exempel 2: En gasdriven fjärrvärmeanläggning har två pannor. Mängduppgifterna bestäms med separata flödesmätare för varje panna (två mätinstrument). I detta fall ska uppgifterna för de båda mätinstrumenten fyllas i på separata rader.</v>
      </c>
      <c r="G350" s="322"/>
      <c r="H350" s="322"/>
      <c r="I350" s="322"/>
      <c r="J350" s="322"/>
      <c r="K350" s="322"/>
      <c r="L350" s="322"/>
      <c r="M350" s="322"/>
      <c r="N350" s="322"/>
      <c r="O350" s="80"/>
      <c r="P350" s="81"/>
      <c r="Q350" s="81"/>
      <c r="R350" s="81"/>
      <c r="S350" s="81"/>
      <c r="T350" s="81"/>
      <c r="U350" s="81"/>
      <c r="V350" s="81"/>
      <c r="W350" s="82"/>
      <c r="X350" s="82"/>
      <c r="Y350" s="82"/>
      <c r="Z350" s="73"/>
    </row>
    <row r="351" spans="1:26" s="74" customFormat="1" ht="12.75" customHeight="1">
      <c r="A351" s="78"/>
      <c r="B351" s="50"/>
      <c r="C351" s="16"/>
      <c r="D351" s="16"/>
      <c r="E351" s="319" t="str">
        <f>Translations!$B$64</f>
        <v>Antalet mätningstillfällen</v>
      </c>
      <c r="F351" s="327" t="str">
        <f>Translations!$B$65</f>
        <v>Ange här antalet mätningstillfällen för mätinstrumentet på årsnivå. </v>
      </c>
      <c r="G351" s="327"/>
      <c r="H351" s="327"/>
      <c r="I351" s="327"/>
      <c r="J351" s="327"/>
      <c r="K351" s="327"/>
      <c r="L351" s="327"/>
      <c r="M351" s="327"/>
      <c r="N351" s="327"/>
      <c r="O351" s="80"/>
      <c r="P351" s="81"/>
      <c r="Q351" s="81"/>
      <c r="R351" s="81"/>
      <c r="S351" s="81"/>
      <c r="T351" s="81"/>
      <c r="U351" s="81"/>
      <c r="V351" s="81"/>
      <c r="W351" s="82"/>
      <c r="X351" s="82"/>
      <c r="Y351" s="82"/>
      <c r="Z351" s="73"/>
    </row>
    <row r="352" spans="1:26" s="74" customFormat="1" ht="12.75" customHeight="1">
      <c r="A352" s="78"/>
      <c r="B352" s="50"/>
      <c r="C352" s="16"/>
      <c r="D352" s="16"/>
      <c r="E352" s="321"/>
      <c r="F352" s="327" t="str">
        <f>Translations!$B$66</f>
        <v>Den årliga mängden som mätts med mätinstrumentet erhålls genom att multiplicera antalet mätningstillfällen med mängduppgiften per mätningstillfälle.</v>
      </c>
      <c r="G352" s="327"/>
      <c r="H352" s="327"/>
      <c r="I352" s="327"/>
      <c r="J352" s="327"/>
      <c r="K352" s="327"/>
      <c r="L352" s="327"/>
      <c r="M352" s="327"/>
      <c r="N352" s="327"/>
      <c r="O352" s="80"/>
      <c r="P352" s="81"/>
      <c r="Q352" s="81"/>
      <c r="R352" s="81"/>
      <c r="S352" s="81"/>
      <c r="T352" s="81"/>
      <c r="U352" s="81"/>
      <c r="V352" s="81"/>
      <c r="W352" s="82"/>
      <c r="X352" s="82"/>
      <c r="Y352" s="82"/>
      <c r="Z352" s="73"/>
    </row>
    <row r="353" spans="1:26" s="74" customFormat="1" ht="12.75" customHeight="1">
      <c r="A353" s="49"/>
      <c r="B353" s="50"/>
      <c r="C353" s="76"/>
      <c r="D353" s="16"/>
      <c r="E353" s="319" t="str">
        <f>Translations!$B$67</f>
        <v>Osäkerhet för enskild mätningstillfälle</v>
      </c>
      <c r="F353" s="322" t="str">
        <f>Translations!$B$68</f>
        <v>Ange den relativa osäkerheten för det enskilda mätningstillfället uttryckt i procent.</v>
      </c>
      <c r="G353" s="322"/>
      <c r="H353" s="322"/>
      <c r="I353" s="322"/>
      <c r="J353" s="322"/>
      <c r="K353" s="322"/>
      <c r="L353" s="322"/>
      <c r="M353" s="322"/>
      <c r="N353" s="322"/>
      <c r="O353" s="52"/>
      <c r="P353" s="49"/>
      <c r="Q353" s="49"/>
      <c r="R353" s="49"/>
      <c r="S353" s="49"/>
      <c r="T353" s="49"/>
      <c r="U353" s="49"/>
      <c r="V353" s="49"/>
      <c r="W353" s="49"/>
      <c r="X353" s="49"/>
      <c r="Y353" s="49"/>
      <c r="Z353" s="73"/>
    </row>
    <row r="354" spans="1:26" s="74" customFormat="1" ht="38.25" customHeight="1">
      <c r="A354" s="49"/>
      <c r="B354" s="50"/>
      <c r="C354" s="76"/>
      <c r="D354" s="16"/>
      <c r="E354" s="320"/>
      <c r="F354" s="322" t="str">
        <f>Translations!$B$69</f>
        <v>I vissa fall ska den osäkerhet som meddelas här vara ett resultat av en tidigare beräkning. Till exempel i exempel 2 ovan ska man i fråga om gasmätarnas osäkerhet eventuellt ta hänsyn till de elektroniska mängdomvandlarnas osäkerhet. Dessa osäkerhetsfaktorer kan bestämmas genom att först använda verktygen i tabellen "Osäkerhet_Produkt" och ange de osäkerheter som erhållits i denna tabell.</v>
      </c>
      <c r="G354" s="322"/>
      <c r="H354" s="322"/>
      <c r="I354" s="322"/>
      <c r="J354" s="322"/>
      <c r="K354" s="322"/>
      <c r="L354" s="322"/>
      <c r="M354" s="322"/>
      <c r="N354" s="322"/>
      <c r="O354" s="52"/>
      <c r="P354" s="49"/>
      <c r="Q354" s="49"/>
      <c r="R354" s="49"/>
      <c r="S354" s="49"/>
      <c r="T354" s="49"/>
      <c r="U354" s="49"/>
      <c r="V354" s="49"/>
      <c r="W354" s="49"/>
      <c r="X354" s="49"/>
      <c r="Y354" s="49"/>
      <c r="Z354" s="73"/>
    </row>
    <row r="355" spans="1:26" s="74" customFormat="1" ht="25.5" customHeight="1">
      <c r="A355" s="49"/>
      <c r="B355" s="50"/>
      <c r="C355" s="76"/>
      <c r="D355" s="16"/>
      <c r="E355" s="320"/>
      <c r="F355" s="322" t="str">
        <f>Translations!$B$70</f>
        <v>Osäkerheten kan erhållas från olika källor, t.ex. det högsta tillåtna felet under drift i enlighet med lagstiftningen om mätinstrument, osäkerhet frånkalibrering, utrustningstillverkarens handlingar osv.</v>
      </c>
      <c r="G355" s="322"/>
      <c r="H355" s="322"/>
      <c r="I355" s="322"/>
      <c r="J355" s="322"/>
      <c r="K355" s="322"/>
      <c r="L355" s="322"/>
      <c r="M355" s="322"/>
      <c r="N355" s="322"/>
      <c r="O355" s="52"/>
      <c r="P355" s="49"/>
      <c r="Q355" s="49"/>
      <c r="R355" s="49"/>
      <c r="S355" s="49"/>
      <c r="T355" s="49"/>
      <c r="U355" s="49"/>
      <c r="V355" s="49"/>
      <c r="W355" s="49"/>
      <c r="X355" s="49"/>
      <c r="Y355" s="49"/>
      <c r="Z355" s="73"/>
    </row>
    <row r="356" spans="1:26" s="74" customFormat="1" ht="25.5" customHeight="1">
      <c r="A356" s="49"/>
      <c r="B356" s="50"/>
      <c r="C356" s="76"/>
      <c r="D356" s="16"/>
      <c r="E356" s="321"/>
      <c r="F356" s="322" t="str">
        <f>Translations!$B$71</f>
        <v>Osäkerhetsfördelningens typ och täckning i anslutning till procentandelen i fråga (standard eller utvidgad) ska meddelas i de följande kolumnerna (se nedan).</v>
      </c>
      <c r="G356" s="322"/>
      <c r="H356" s="322"/>
      <c r="I356" s="322"/>
      <c r="J356" s="322"/>
      <c r="K356" s="322"/>
      <c r="L356" s="322"/>
      <c r="M356" s="322"/>
      <c r="N356" s="322"/>
      <c r="O356" s="52"/>
      <c r="P356" s="49"/>
      <c r="Q356" s="49"/>
      <c r="R356" s="49"/>
      <c r="S356" s="49"/>
      <c r="T356" s="49"/>
      <c r="U356" s="49"/>
      <c r="V356" s="49"/>
      <c r="W356" s="49"/>
      <c r="X356" s="49"/>
      <c r="Y356" s="49"/>
      <c r="Z356" s="73"/>
    </row>
    <row r="357" spans="1:26" s="74" customFormat="1" ht="12.75" customHeight="1">
      <c r="A357" s="49"/>
      <c r="B357" s="50"/>
      <c r="C357" s="76"/>
      <c r="D357" s="16"/>
      <c r="E357" s="319" t="str">
        <f>Translations!$B$72</f>
        <v>Fördelningstyp</v>
      </c>
      <c r="F357" s="322" t="str">
        <f>Translations!$B$73</f>
        <v>Ange här den fördelningstyp som lämpar sig för osäkerheten genom att välja ett av följande alternativ (rullgardinsmeny):</v>
      </c>
      <c r="G357" s="322"/>
      <c r="H357" s="322"/>
      <c r="I357" s="322"/>
      <c r="J357" s="322"/>
      <c r="K357" s="322"/>
      <c r="L357" s="322"/>
      <c r="M357" s="322"/>
      <c r="N357" s="322"/>
      <c r="O357" s="52"/>
      <c r="P357" s="49"/>
      <c r="Q357" s="49"/>
      <c r="R357" s="49"/>
      <c r="S357" s="49"/>
      <c r="T357" s="49"/>
      <c r="U357" s="49"/>
      <c r="V357" s="49"/>
      <c r="W357" s="49"/>
      <c r="X357" s="49"/>
      <c r="Y357" s="49"/>
      <c r="Z357" s="73"/>
    </row>
    <row r="358" spans="1:26" s="74" customFormat="1" ht="25.5" customHeight="1">
      <c r="A358" s="78"/>
      <c r="B358" s="50"/>
      <c r="C358" s="16"/>
      <c r="D358" s="16"/>
      <c r="E358" s="325"/>
      <c r="F358" s="83" t="s">
        <v>41</v>
      </c>
      <c r="G358" s="313" t="str">
        <f>Translations!$B$74</f>
        <v>normalfördelning: en fördelning av detta slag förekommer i typiska fall i fråga om osäkerheter som erhålls från kalibreringsrapporter, utrustningstillverkarens handlingar och kombinerade osäkerheter.</v>
      </c>
      <c r="H358" s="313"/>
      <c r="I358" s="313"/>
      <c r="J358" s="313"/>
      <c r="K358" s="313"/>
      <c r="L358" s="313"/>
      <c r="M358" s="313"/>
      <c r="N358" s="313"/>
      <c r="O358" s="80"/>
      <c r="P358" s="81"/>
      <c r="Q358" s="81"/>
      <c r="R358" s="81"/>
      <c r="S358" s="81"/>
      <c r="T358" s="81"/>
      <c r="U358" s="81"/>
      <c r="V358" s="81"/>
      <c r="W358" s="82"/>
      <c r="X358" s="82"/>
      <c r="Y358" s="82"/>
      <c r="Z358" s="73"/>
    </row>
    <row r="359" spans="1:26" s="74" customFormat="1" ht="12.75" customHeight="1">
      <c r="A359" s="78"/>
      <c r="B359" s="50"/>
      <c r="C359" s="16"/>
      <c r="D359" s="16"/>
      <c r="E359" s="325"/>
      <c r="F359" s="83" t="s">
        <v>41</v>
      </c>
      <c r="G359" s="313" t="str">
        <f>Translations!$B$75</f>
        <v>jämn fördelning: en fördelning av detta slag förekommer i typiska fall i fråga om största tillåtna fel, toleranser och osäkerheter som meddelas i referenshandlingar.</v>
      </c>
      <c r="H359" s="313"/>
      <c r="I359" s="313"/>
      <c r="J359" s="313"/>
      <c r="K359" s="313"/>
      <c r="L359" s="313"/>
      <c r="M359" s="313"/>
      <c r="N359" s="313"/>
      <c r="O359" s="80"/>
      <c r="P359" s="81"/>
      <c r="Q359" s="81"/>
      <c r="R359" s="81"/>
      <c r="S359" s="81"/>
      <c r="T359" s="81"/>
      <c r="U359" s="81"/>
      <c r="V359" s="81"/>
      <c r="W359" s="82"/>
      <c r="X359" s="82"/>
      <c r="Y359" s="82"/>
      <c r="Z359" s="73"/>
    </row>
    <row r="360" spans="1:26" s="74" customFormat="1" ht="25.5" customHeight="1">
      <c r="A360" s="78"/>
      <c r="B360" s="50"/>
      <c r="C360" s="16"/>
      <c r="D360" s="16"/>
      <c r="E360" s="325"/>
      <c r="F360" s="83" t="s">
        <v>41</v>
      </c>
      <c r="G360" s="313" t="str">
        <f>Translations!$B$76</f>
        <v>triangelfördelning: en fördelning av detta slag används typiskt t.ex. i fall i vilka det endast finns lite populationsdata eller i vilka relationen mellan variabler är känd men datamängden är liten osv.</v>
      </c>
      <c r="H360" s="313"/>
      <c r="I360" s="313"/>
      <c r="J360" s="313"/>
      <c r="K360" s="313"/>
      <c r="L360" s="313"/>
      <c r="M360" s="313"/>
      <c r="N360" s="313"/>
      <c r="O360" s="80"/>
      <c r="P360" s="81"/>
      <c r="Q360" s="81"/>
      <c r="R360" s="81"/>
      <c r="S360" s="81"/>
      <c r="T360" s="81"/>
      <c r="U360" s="81"/>
      <c r="V360" s="81"/>
      <c r="W360" s="82"/>
      <c r="X360" s="82"/>
      <c r="Y360" s="82"/>
      <c r="Z360" s="73"/>
    </row>
    <row r="361" spans="1:26" s="74" customFormat="1" ht="12.75" customHeight="1">
      <c r="A361" s="78"/>
      <c r="B361" s="50"/>
      <c r="C361" s="16"/>
      <c r="D361" s="16"/>
      <c r="E361" s="321"/>
      <c r="F361" s="83" t="s">
        <v>41</v>
      </c>
      <c r="G361" s="326" t="str">
        <f>Translations!$B$77</f>
        <v>okänd fördelning: om fördelningstypen är okänd, är antagandet att typen är normalfördelning.</v>
      </c>
      <c r="H361" s="326"/>
      <c r="I361" s="326"/>
      <c r="J361" s="326"/>
      <c r="K361" s="326"/>
      <c r="L361" s="326"/>
      <c r="M361" s="326"/>
      <c r="N361" s="326"/>
      <c r="O361" s="80"/>
      <c r="P361" s="81"/>
      <c r="Q361" s="81"/>
      <c r="R361" s="81"/>
      <c r="S361" s="81"/>
      <c r="T361" s="81"/>
      <c r="U361" s="81"/>
      <c r="V361" s="81"/>
      <c r="W361" s="82"/>
      <c r="X361" s="82"/>
      <c r="Y361" s="82"/>
      <c r="Z361" s="73"/>
    </row>
    <row r="362" spans="1:26" s="74" customFormat="1" ht="12.75" customHeight="1">
      <c r="A362" s="49"/>
      <c r="B362" s="50"/>
      <c r="C362" s="76"/>
      <c r="D362" s="16"/>
      <c r="E362" s="319" t="str">
        <f>Translations!$B$78</f>
        <v>Standardosäkerhet eller utvidgad osäkerhet?</v>
      </c>
      <c r="F362" s="322" t="str">
        <f>Translations!$B$79</f>
        <v>Om normalfördelning används som typ, ange här om den osäkerhet som anges är en standardosäkerhet (1σ, k=1, 68 %) eller utvidgad osäkerhet (2σ, k=2, 95 %).</v>
      </c>
      <c r="G362" s="322"/>
      <c r="H362" s="322"/>
      <c r="I362" s="322"/>
      <c r="J362" s="322"/>
      <c r="K362" s="322"/>
      <c r="L362" s="322"/>
      <c r="M362" s="322"/>
      <c r="N362" s="322"/>
      <c r="O362" s="52"/>
      <c r="P362" s="49"/>
      <c r="Q362" s="49"/>
      <c r="R362" s="49"/>
      <c r="S362" s="49"/>
      <c r="T362" s="49"/>
      <c r="U362" s="49"/>
      <c r="V362" s="49"/>
      <c r="W362" s="49"/>
      <c r="X362" s="49"/>
      <c r="Y362" s="49"/>
      <c r="Z362" s="73"/>
    </row>
    <row r="363" spans="1:26" s="74" customFormat="1" ht="25.5" customHeight="1">
      <c r="A363" s="49"/>
      <c r="B363" s="50"/>
      <c r="C363" s="76"/>
      <c r="D363" s="16"/>
      <c r="E363" s="321"/>
      <c r="F363" s="322" t="str">
        <f>Translations!$B$80</f>
        <v>För alla övriga fördelningstyper är denna cell grå (ej relevant, uppgift kan inte matas i fältet).</v>
      </c>
      <c r="G363" s="322"/>
      <c r="H363" s="322"/>
      <c r="I363" s="322"/>
      <c r="J363" s="322"/>
      <c r="K363" s="322"/>
      <c r="L363" s="322"/>
      <c r="M363" s="322"/>
      <c r="N363" s="322"/>
      <c r="O363" s="52"/>
      <c r="P363" s="49"/>
      <c r="Q363" s="49"/>
      <c r="R363" s="49"/>
      <c r="S363" s="49"/>
      <c r="T363" s="49"/>
      <c r="U363" s="49"/>
      <c r="V363" s="49"/>
      <c r="W363" s="49"/>
      <c r="X363" s="49"/>
      <c r="Y363" s="49"/>
      <c r="Z363" s="73"/>
    </row>
    <row r="364" spans="1:26" s="74" customFormat="1" ht="25.5" customHeight="1">
      <c r="A364" s="49"/>
      <c r="B364" s="50"/>
      <c r="C364" s="76"/>
      <c r="D364" s="16"/>
      <c r="E364" s="319" t="str">
        <f>Translations!$B$81</f>
        <v>Är osäkerhetsvärdet "i drift"?</v>
      </c>
      <c r="F364" s="322" t="str">
        <f>Translations!$B$82</f>
        <v>Välj här om den osäkerhet som anges är "i drift" eller inte. "I drift" betyder att den fastställda osäkerheten tar hänsyn till alla parametrar som påverkar mätinstrumentets osäkerhet medan den används, t.ex. krypning.</v>
      </c>
      <c r="G364" s="322"/>
      <c r="H364" s="322"/>
      <c r="I364" s="322"/>
      <c r="J364" s="322"/>
      <c r="K364" s="322"/>
      <c r="L364" s="322"/>
      <c r="M364" s="322"/>
      <c r="N364" s="322"/>
      <c r="O364" s="52"/>
      <c r="P364" s="49"/>
      <c r="Q364" s="49"/>
      <c r="R364" s="49"/>
      <c r="S364" s="49"/>
      <c r="T364" s="49"/>
      <c r="U364" s="49"/>
      <c r="V364" s="49"/>
      <c r="W364" s="49"/>
      <c r="X364" s="49"/>
      <c r="Y364" s="49"/>
      <c r="Z364" s="73"/>
    </row>
    <row r="365" spans="1:26" s="74" customFormat="1" ht="25.5" customHeight="1">
      <c r="A365" s="49"/>
      <c r="B365" s="50"/>
      <c r="C365" s="76"/>
      <c r="D365" s="16"/>
      <c r="E365" s="321"/>
      <c r="F365" s="322" t="str">
        <f>Translations!$B$83</f>
        <v>Osäkerheten är "ej i drift", om det är fråga om det högsta tillåtna felet (MPE) osv.</v>
      </c>
      <c r="G365" s="322"/>
      <c r="H365" s="322"/>
      <c r="I365" s="322"/>
      <c r="J365" s="322"/>
      <c r="K365" s="322"/>
      <c r="L365" s="322"/>
      <c r="M365" s="322"/>
      <c r="N365" s="322"/>
      <c r="O365" s="52"/>
      <c r="P365" s="49"/>
      <c r="Q365" s="49"/>
      <c r="R365" s="49"/>
      <c r="S365" s="49"/>
      <c r="T365" s="49"/>
      <c r="U365" s="49"/>
      <c r="V365" s="49"/>
      <c r="W365" s="49"/>
      <c r="X365" s="49"/>
      <c r="Y365" s="49"/>
      <c r="Z365" s="73"/>
    </row>
    <row r="366" spans="1:26" s="74" customFormat="1" ht="12.75" customHeight="1">
      <c r="A366" s="49"/>
      <c r="B366" s="50"/>
      <c r="C366" s="76"/>
      <c r="D366" s="16"/>
      <c r="E366" s="319" t="str">
        <f>Translations!$B$84</f>
        <v>Justeringsfaktor </v>
      </c>
      <c r="F366" s="322" t="str">
        <f>Translations!$B$85</f>
        <v>Ange här den justeringsfaktor som används för att omvandla osäkerhetsvärdet från formen "ej i drift" till formen "i drift". Om "i drift" redan valts ovan, är cellen grå och värdet 1.</v>
      </c>
      <c r="G366" s="322"/>
      <c r="H366" s="322"/>
      <c r="I366" s="322"/>
      <c r="J366" s="322"/>
      <c r="K366" s="322"/>
      <c r="L366" s="322"/>
      <c r="M366" s="322"/>
      <c r="N366" s="322"/>
      <c r="O366" s="52"/>
      <c r="P366" s="49"/>
      <c r="Q366" s="49"/>
      <c r="R366" s="49"/>
      <c r="S366" s="49"/>
      <c r="T366" s="49"/>
      <c r="U366" s="49"/>
      <c r="V366" s="49"/>
      <c r="W366" s="49"/>
      <c r="X366" s="49"/>
      <c r="Y366" s="49"/>
      <c r="Z366" s="73"/>
    </row>
    <row r="367" spans="1:26" s="74" customFormat="1" ht="50.25" customHeight="1">
      <c r="A367" s="49"/>
      <c r="B367" s="50"/>
      <c r="C367" s="76"/>
      <c r="D367" s="16"/>
      <c r="E367" s="320"/>
      <c r="F367" s="323" t="str">
        <f>Translations!$B$86</f>
        <v>Mer information om tillämpning av justeringsfaktorn finns i GD4 och i Energimyndighetens anvisning om osäkerhetsbedömning. Om osäkerheten är det högsta tillåtna felet som anges i lagstiftningen om mätinstrument (MPE), kontrollera att du anger osäkerheten då MPE är i användning (MPES) i enlighet med det som fastställs i lagstiftningen (MPES är ofta två gånger MPE, men inte alltid). Observera att justeringsfaktorn är en annan omständighet än faktorn 2 som omvandlar standardosäkerhet till utvidgad osäkerhet (gäller normalfördelningar).</v>
      </c>
      <c r="G367" s="323"/>
      <c r="H367" s="323"/>
      <c r="I367" s="323"/>
      <c r="J367" s="323"/>
      <c r="K367" s="323"/>
      <c r="L367" s="323"/>
      <c r="M367" s="323"/>
      <c r="N367" s="323"/>
      <c r="O367" s="52"/>
      <c r="P367" s="49"/>
      <c r="Q367" s="49"/>
      <c r="R367" s="49"/>
      <c r="S367" s="49"/>
      <c r="T367" s="49"/>
      <c r="U367" s="49"/>
      <c r="V367" s="49"/>
      <c r="W367" s="49"/>
      <c r="X367" s="49"/>
      <c r="Y367" s="49"/>
      <c r="Z367" s="73"/>
    </row>
    <row r="368" spans="1:26" s="74" customFormat="1" ht="12.75" customHeight="1">
      <c r="A368" s="49"/>
      <c r="B368" s="50"/>
      <c r="C368" s="76"/>
      <c r="D368" s="16"/>
      <c r="E368" s="321"/>
      <c r="F368" s="324" t="str">
        <f>Translations!$B$87</f>
        <v>Om ingen siffra matas in som justeringsfaktor används siffran 2 då osäkerheten omvandlas till formen "i drift" vid beräkningen.</v>
      </c>
      <c r="G368" s="324"/>
      <c r="H368" s="324"/>
      <c r="I368" s="324"/>
      <c r="J368" s="324"/>
      <c r="K368" s="324"/>
      <c r="L368" s="324"/>
      <c r="M368" s="324"/>
      <c r="N368" s="324"/>
      <c r="O368" s="52"/>
      <c r="P368" s="49"/>
      <c r="Q368" s="49"/>
      <c r="R368" s="49"/>
      <c r="S368" s="49"/>
      <c r="T368" s="49"/>
      <c r="U368" s="49"/>
      <c r="V368" s="49"/>
      <c r="W368" s="49"/>
      <c r="X368" s="49"/>
      <c r="Y368" s="49"/>
      <c r="Z368" s="73"/>
    </row>
    <row r="369" spans="1:26" s="74" customFormat="1" ht="12.75" customHeight="1">
      <c r="A369" s="49"/>
      <c r="B369" s="50"/>
      <c r="C369" s="76"/>
      <c r="D369" s="16"/>
      <c r="E369" s="319" t="str">
        <f>Translations!$B$88</f>
        <v>Korrelerande eller icke-korrelerande?</v>
      </c>
      <c r="F369" s="322" t="str">
        <f>Translations!$B$89</f>
        <v>Ange här uppgift om huruvida de enskilda mätresultaten är korrelerande eller icke-korrelerande.</v>
      </c>
      <c r="G369" s="322"/>
      <c r="H369" s="322"/>
      <c r="I369" s="322"/>
      <c r="J369" s="322"/>
      <c r="K369" s="322"/>
      <c r="L369" s="322"/>
      <c r="M369" s="322"/>
      <c r="N369" s="322"/>
      <c r="O369" s="52"/>
      <c r="P369" s="49"/>
      <c r="Q369" s="49"/>
      <c r="R369" s="49"/>
      <c r="S369" s="49"/>
      <c r="T369" s="49"/>
      <c r="U369" s="49"/>
      <c r="V369" s="49"/>
      <c r="W369" s="49"/>
      <c r="X369" s="49"/>
      <c r="Y369" s="49"/>
      <c r="Z369" s="73"/>
    </row>
    <row r="370" spans="1:26" s="74" customFormat="1" ht="18" customHeight="1">
      <c r="A370" s="49"/>
      <c r="B370" s="50"/>
      <c r="C370" s="76"/>
      <c r="D370" s="16"/>
      <c r="E370" s="325"/>
      <c r="F370" s="322" t="str">
        <f>Translations!$B$90</f>
        <v>Två mätresultat är korrelerande om till exempel avvikelsen från "verkligt värde" systematiskt går i samma riktning och inte uppvisar en slumpmässig fördelning.</v>
      </c>
      <c r="G370" s="322"/>
      <c r="H370" s="322"/>
      <c r="I370" s="322"/>
      <c r="J370" s="322"/>
      <c r="K370" s="322"/>
      <c r="L370" s="322"/>
      <c r="M370" s="322"/>
      <c r="N370" s="322"/>
      <c r="O370" s="52"/>
      <c r="P370" s="49"/>
      <c r="Q370" s="49"/>
      <c r="R370" s="49"/>
      <c r="S370" s="49"/>
      <c r="T370" s="49"/>
      <c r="U370" s="49"/>
      <c r="V370" s="49"/>
      <c r="W370" s="49"/>
      <c r="X370" s="49"/>
      <c r="Y370" s="49"/>
      <c r="Z370" s="73"/>
    </row>
    <row r="371" spans="1:26" s="74" customFormat="1" ht="15.75" customHeight="1">
      <c r="A371" s="49"/>
      <c r="B371" s="50"/>
      <c r="C371" s="76"/>
      <c r="D371" s="16"/>
      <c r="E371" s="325"/>
      <c r="F371" s="322" t="str">
        <f>Translations!$B$91</f>
        <v>Mätresultat kan vara korrelerande om samma mätinstrument eller mätmetod används vid mätningen.</v>
      </c>
      <c r="G371" s="322"/>
      <c r="H371" s="322"/>
      <c r="I371" s="322"/>
      <c r="J371" s="322"/>
      <c r="K371" s="322"/>
      <c r="L371" s="322"/>
      <c r="M371" s="322"/>
      <c r="N371" s="322"/>
      <c r="O371" s="52"/>
      <c r="P371" s="49"/>
      <c r="Q371" s="49"/>
      <c r="R371" s="49"/>
      <c r="S371" s="49"/>
      <c r="T371" s="49"/>
      <c r="U371" s="49"/>
      <c r="V371" s="49"/>
      <c r="W371" s="49"/>
      <c r="X371" s="49"/>
      <c r="Y371" s="49"/>
      <c r="Z371" s="73"/>
    </row>
    <row r="372" spans="1:26" s="74" customFormat="1" ht="24" customHeight="1">
      <c r="A372" s="49"/>
      <c r="B372" s="50"/>
      <c r="C372" s="76"/>
      <c r="D372" s="16"/>
      <c r="E372" s="325"/>
      <c r="F372" s="322" t="str">
        <f>Translations!$B$92</f>
        <v>Exempel: Vare parti fast bränsle som levereras till anläggningen mäts med verksamhetsutövarens bilvåg. I detta fall kan mätningstillfällena antas vara korrelerande.</v>
      </c>
      <c r="G372" s="322"/>
      <c r="H372" s="322"/>
      <c r="I372" s="322"/>
      <c r="J372" s="322"/>
      <c r="K372" s="322"/>
      <c r="L372" s="322"/>
      <c r="M372" s="322"/>
      <c r="N372" s="322"/>
      <c r="O372" s="52"/>
      <c r="P372" s="49"/>
      <c r="Q372" s="49"/>
      <c r="R372" s="49"/>
      <c r="S372" s="49"/>
      <c r="T372" s="49"/>
      <c r="U372" s="49"/>
      <c r="V372" s="49"/>
      <c r="W372" s="49"/>
      <c r="X372" s="49"/>
      <c r="Y372" s="49"/>
      <c r="Z372" s="73"/>
    </row>
    <row r="373" spans="1:26" s="74" customFormat="1" ht="4.5" customHeight="1">
      <c r="A373" s="49"/>
      <c r="B373" s="50"/>
      <c r="C373" s="76"/>
      <c r="D373" s="16"/>
      <c r="E373" s="77"/>
      <c r="F373" s="77"/>
      <c r="G373" s="77"/>
      <c r="H373" s="77"/>
      <c r="I373" s="77"/>
      <c r="J373" s="77"/>
      <c r="K373" s="77"/>
      <c r="L373" s="77"/>
      <c r="M373" s="77"/>
      <c r="N373" s="77"/>
      <c r="O373" s="52"/>
      <c r="P373" s="49"/>
      <c r="Q373" s="49"/>
      <c r="R373" s="49"/>
      <c r="S373" s="49"/>
      <c r="T373" s="49"/>
      <c r="U373" s="49"/>
      <c r="V373" s="49"/>
      <c r="W373" s="49"/>
      <c r="X373" s="49"/>
      <c r="Y373" s="49"/>
      <c r="Z373" s="73"/>
    </row>
    <row r="374" spans="1:26" s="74" customFormat="1" ht="12.75" customHeight="1">
      <c r="A374" s="49"/>
      <c r="B374" s="50"/>
      <c r="C374" s="76"/>
      <c r="D374" s="84" t="s">
        <v>172</v>
      </c>
      <c r="E374" s="317" t="str">
        <f>Translations!$B$93</f>
        <v>Mängduppgift om bränsle-/materialmängd som levererats till/förbrukats på anläggningen</v>
      </c>
      <c r="F374" s="317"/>
      <c r="G374" s="317"/>
      <c r="H374" s="317"/>
      <c r="I374" s="317"/>
      <c r="J374" s="317"/>
      <c r="K374" s="317"/>
      <c r="L374" s="317"/>
      <c r="M374" s="317"/>
      <c r="N374" s="317"/>
      <c r="O374" s="52"/>
      <c r="P374" s="49"/>
      <c r="Q374" s="49"/>
      <c r="R374" s="49"/>
      <c r="S374" s="49"/>
      <c r="T374" s="49"/>
      <c r="U374" s="49"/>
      <c r="V374" s="49"/>
      <c r="W374" s="49"/>
      <c r="X374" s="49"/>
      <c r="Y374" s="49"/>
      <c r="Z374" s="73"/>
    </row>
    <row r="375" spans="1:26" s="74" customFormat="1" ht="57" customHeight="1">
      <c r="A375" s="49"/>
      <c r="B375" s="50"/>
      <c r="C375" s="76"/>
      <c r="D375" s="16"/>
      <c r="E375" s="180" t="str">
        <f>Translations!$B$94</f>
        <v>Namn eller kort beskrivning</v>
      </c>
      <c r="F375" s="85" t="str">
        <f>Translations!$B$95</f>
        <v>Mängduppgift för enskild mätningsgång [t.ex. t eller nm3/st.]</v>
      </c>
      <c r="G375" s="85" t="str">
        <f>Translations!$B$96</f>
        <v>Antalet mätningstillfällen per år [st./a]</v>
      </c>
      <c r="H375" s="85" t="str">
        <f>Translations!$B$97</f>
        <v>Mängduppgift per år [t.ex. t eller nm3/a]</v>
      </c>
      <c r="I375" s="85" t="str">
        <f>Translations!$B$67</f>
        <v>Osäkerhet för enskild mätningstillfälle</v>
      </c>
      <c r="J375" s="85" t="str">
        <f>Translations!$B$72</f>
        <v>Fördelningstyp</v>
      </c>
      <c r="K375" s="85" t="str">
        <f>Translations!$B$78</f>
        <v>Standardosäkerhet eller utvidgad osäkerhet?</v>
      </c>
      <c r="L375" s="85" t="str">
        <f>Translations!$B$81</f>
        <v>Är osäkerhetsvärdet "i drift"?</v>
      </c>
      <c r="M375" s="85" t="str">
        <f>Translations!$B$84</f>
        <v>Justeringsfaktor </v>
      </c>
      <c r="N375" s="85" t="str">
        <f>Translations!$B$88</f>
        <v>Korrelerande eller icke-korrelerande?</v>
      </c>
      <c r="O375" s="52"/>
      <c r="P375" s="49"/>
      <c r="Q375" s="49"/>
      <c r="R375" s="86" t="s">
        <v>166</v>
      </c>
      <c r="S375" s="86" t="s">
        <v>164</v>
      </c>
      <c r="T375" s="86" t="s">
        <v>165</v>
      </c>
      <c r="U375" s="86" t="s">
        <v>169</v>
      </c>
      <c r="V375" s="86" t="s">
        <v>190</v>
      </c>
      <c r="W375" s="86" t="s">
        <v>167</v>
      </c>
      <c r="X375" s="86" t="s">
        <v>168</v>
      </c>
      <c r="Y375" s="86" t="s">
        <v>191</v>
      </c>
      <c r="Z375" s="73"/>
    </row>
    <row r="376" spans="1:26" s="74" customFormat="1" ht="12.75" customHeight="1">
      <c r="A376" s="49"/>
      <c r="B376" s="50"/>
      <c r="C376" s="76"/>
      <c r="D376" s="87" t="s">
        <v>173</v>
      </c>
      <c r="E376" s="177"/>
      <c r="F376" s="2"/>
      <c r="G376" s="2"/>
      <c r="H376" s="88">
        <f>IF(COUNT(F376:G376)&gt;0,F376*G376,"")</f>
      </c>
      <c r="I376" s="3"/>
      <c r="J376" s="4"/>
      <c r="K376" s="4"/>
      <c r="L376" s="6"/>
      <c r="M376" s="183"/>
      <c r="N376" s="6"/>
      <c r="O376" s="52"/>
      <c r="P376" s="49"/>
      <c r="Q376" s="49"/>
      <c r="R376" s="89">
        <f>IF(J376="",INDEX(EUconst_DistributionCorrection,1),INDEX(EUconst_DistributionCorrection,MATCH(J376,EUconst_DistributionType,0)))</f>
        <v>1</v>
      </c>
      <c r="S376" s="90">
        <f>IF(OR(K376="",J376=INDEX(EUconst_DistributionType,2),J376=INDEX(EUconst_DistributionType,3)),INDEX(EUconst_ConfidenceLevel,1),INDEX(EUconst_ConfidenceLevel,MATCH(K376,EUconst_UncertaintyType,0)))</f>
        <v>0.682689250166422</v>
      </c>
      <c r="T376" s="91">
        <f>IF(N376="",2,INDEX(EUconst_CorrelationFactor,MATCH(N376,EUconst_CorrelationType,0)))</f>
        <v>2</v>
      </c>
      <c r="U376" s="92" t="b">
        <f>OR(J376=INDEX(EUconst_DistributionType,2),J376=INDEX(EUconst_DistributionType,3))</f>
        <v>0</v>
      </c>
      <c r="V376" s="186">
        <f>IF(L376=INDEX(EUconst_InService,1),1,IF(M376="",2,M376))</f>
        <v>2</v>
      </c>
      <c r="W376" s="94">
        <f>IF(F376="","",ABS(G376)^T376*(ABS(F376)*I376*V376/R376/TINV(1-S376,10^6))^2)</f>
      </c>
      <c r="X376" s="94" t="b">
        <f>OR(INDEX(EUconst_DistributionType,2)=J376,INDEX(EUconst_DistributionType,3)=J376)</f>
        <v>0</v>
      </c>
      <c r="Y376" s="94" t="b">
        <f>L376=INDEX(EUconst_InService,1)</f>
        <v>0</v>
      </c>
      <c r="Z376" s="73"/>
    </row>
    <row r="377" spans="1:26" s="74" customFormat="1" ht="12.75" customHeight="1">
      <c r="A377" s="49"/>
      <c r="B377" s="50"/>
      <c r="C377" s="76"/>
      <c r="D377" s="87" t="s">
        <v>174</v>
      </c>
      <c r="E377" s="178"/>
      <c r="F377" s="5"/>
      <c r="G377" s="5"/>
      <c r="H377" s="96">
        <f>IF(COUNT(F377:G377)&gt;0,F377*G377,"")</f>
      </c>
      <c r="I377" s="6"/>
      <c r="J377" s="7"/>
      <c r="K377" s="7"/>
      <c r="L377" s="6"/>
      <c r="M377" s="184"/>
      <c r="N377" s="6"/>
      <c r="O377" s="52"/>
      <c r="P377" s="49"/>
      <c r="Q377" s="49"/>
      <c r="R377" s="89">
        <f>IF(J377="",INDEX(EUconst_DistributionCorrection,1),INDEX(EUconst_DistributionCorrection,MATCH(J377,EUconst_DistributionType,0)))</f>
        <v>1</v>
      </c>
      <c r="S377" s="90">
        <f>IF(OR(K377="",J377=INDEX(EUconst_DistributionType,2),J377=INDEX(EUconst_DistributionType,3)),INDEX(EUconst_ConfidenceLevel,1),INDEX(EUconst_ConfidenceLevel,MATCH(K377,EUconst_UncertaintyType,0)))</f>
        <v>0.682689250166422</v>
      </c>
      <c r="T377" s="91">
        <f>IF(N377="",2,INDEX(EUconst_CorrelationFactor,MATCH(N377,EUconst_CorrelationType,0)))</f>
        <v>2</v>
      </c>
      <c r="U377" s="92" t="b">
        <f>OR(J377=INDEX(EUconst_DistributionType,2),J377=INDEX(EUconst_DistributionType,3))</f>
        <v>0</v>
      </c>
      <c r="V377" s="186">
        <f>IF(L377=INDEX(EUconst_InService,1),1,IF(M377="",2,M377))</f>
        <v>2</v>
      </c>
      <c r="W377" s="94">
        <f>IF(F377="","",ABS(G377)^T377*(ABS(F377)*I377/R377/TINV(1-S377,10^6))^2)</f>
      </c>
      <c r="X377" s="94" t="b">
        <f>OR(INDEX(EUconst_DistributionType,2)=J377,INDEX(EUconst_DistributionType,3)=J377)</f>
        <v>0</v>
      </c>
      <c r="Y377" s="94" t="b">
        <f>L377=INDEX(EUconst_InService,1)</f>
        <v>0</v>
      </c>
      <c r="Z377" s="73"/>
    </row>
    <row r="378" spans="1:26" s="74" customFormat="1" ht="12.75" customHeight="1">
      <c r="A378" s="49"/>
      <c r="B378" s="50"/>
      <c r="C378" s="76"/>
      <c r="D378" s="87" t="s">
        <v>171</v>
      </c>
      <c r="E378" s="178"/>
      <c r="F378" s="5"/>
      <c r="G378" s="5"/>
      <c r="H378" s="96">
        <f>IF(COUNT(F378:G378)&gt;0,F378*G378,"")</f>
      </c>
      <c r="I378" s="6"/>
      <c r="J378" s="7"/>
      <c r="K378" s="7"/>
      <c r="L378" s="6"/>
      <c r="M378" s="184"/>
      <c r="N378" s="6"/>
      <c r="O378" s="52"/>
      <c r="P378" s="49"/>
      <c r="Q378" s="49"/>
      <c r="R378" s="89">
        <f>IF(J378="",INDEX(EUconst_DistributionCorrection,1),INDEX(EUconst_DistributionCorrection,MATCH(J378,EUconst_DistributionType,0)))</f>
        <v>1</v>
      </c>
      <c r="S378" s="90">
        <f>IF(OR(K378="",J378=INDEX(EUconst_DistributionType,2),J378=INDEX(EUconst_DistributionType,3)),INDEX(EUconst_ConfidenceLevel,1),INDEX(EUconst_ConfidenceLevel,MATCH(K378,EUconst_UncertaintyType,0)))</f>
        <v>0.682689250166422</v>
      </c>
      <c r="T378" s="91">
        <f>IF(N378="",2,INDEX(EUconst_CorrelationFactor,MATCH(N378,EUconst_CorrelationType,0)))</f>
        <v>2</v>
      </c>
      <c r="U378" s="92" t="b">
        <f>OR(J378=INDEX(EUconst_DistributionType,2),J378=INDEX(EUconst_DistributionType,3))</f>
        <v>0</v>
      </c>
      <c r="V378" s="186">
        <f>IF(L378=INDEX(EUconst_InService,1),1,IF(M378="",2,M378))</f>
        <v>2</v>
      </c>
      <c r="W378" s="94">
        <f>IF(F378="","",ABS(G378)^T378*(ABS(F378)*I378/R378/TINV(1-S378,10^6))^2)</f>
      </c>
      <c r="X378" s="94" t="b">
        <f>OR(INDEX(EUconst_DistributionType,2)=J378,INDEX(EUconst_DistributionType,3)=J378)</f>
        <v>0</v>
      </c>
      <c r="Y378" s="94" t="b">
        <f>L378=INDEX(EUconst_InService,1)</f>
        <v>0</v>
      </c>
      <c r="Z378" s="73"/>
    </row>
    <row r="379" spans="1:26" s="74" customFormat="1" ht="12.75" customHeight="1">
      <c r="A379" s="49"/>
      <c r="B379" s="50"/>
      <c r="C379" s="76"/>
      <c r="D379" s="87" t="s">
        <v>175</v>
      </c>
      <c r="E379" s="178"/>
      <c r="F379" s="5"/>
      <c r="G379" s="5"/>
      <c r="H379" s="96">
        <f>IF(COUNT(F379:G379)&gt;0,F379*G379,"")</f>
      </c>
      <c r="I379" s="6"/>
      <c r="J379" s="7"/>
      <c r="K379" s="7"/>
      <c r="L379" s="6"/>
      <c r="M379" s="184"/>
      <c r="N379" s="6"/>
      <c r="O379" s="52"/>
      <c r="P379" s="49"/>
      <c r="Q379" s="49"/>
      <c r="R379" s="89">
        <f>IF(J379="",INDEX(EUconst_DistributionCorrection,1),INDEX(EUconst_DistributionCorrection,MATCH(J379,EUconst_DistributionType,0)))</f>
        <v>1</v>
      </c>
      <c r="S379" s="90">
        <f>IF(OR(K379="",J379=INDEX(EUconst_DistributionType,2),J379=INDEX(EUconst_DistributionType,3)),INDEX(EUconst_ConfidenceLevel,1),INDEX(EUconst_ConfidenceLevel,MATCH(K379,EUconst_UncertaintyType,0)))</f>
        <v>0.682689250166422</v>
      </c>
      <c r="T379" s="91">
        <f>IF(N379="",2,INDEX(EUconst_CorrelationFactor,MATCH(N379,EUconst_CorrelationType,0)))</f>
        <v>2</v>
      </c>
      <c r="U379" s="92" t="b">
        <f>OR(J379=INDEX(EUconst_DistributionType,2),J379=INDEX(EUconst_DistributionType,3))</f>
        <v>0</v>
      </c>
      <c r="V379" s="186">
        <f>IF(L379=INDEX(EUconst_InService,1),1,IF(M379="",2,M379))</f>
        <v>2</v>
      </c>
      <c r="W379" s="94">
        <f>IF(F379="","",ABS(G379)^T379*(ABS(F379)*I379/R379/TINV(1-S379,10^6))^2)</f>
      </c>
      <c r="X379" s="94" t="b">
        <f>OR(INDEX(EUconst_DistributionType,2)=J379,INDEX(EUconst_DistributionType,3)=J379)</f>
        <v>0</v>
      </c>
      <c r="Y379" s="94" t="b">
        <f>L379=INDEX(EUconst_InService,1)</f>
        <v>0</v>
      </c>
      <c r="Z379" s="73"/>
    </row>
    <row r="380" spans="1:26" s="74" customFormat="1" ht="12.75" customHeight="1">
      <c r="A380" s="49"/>
      <c r="B380" s="50"/>
      <c r="C380" s="76"/>
      <c r="D380" s="87" t="s">
        <v>176</v>
      </c>
      <c r="E380" s="179"/>
      <c r="F380" s="8"/>
      <c r="G380" s="8"/>
      <c r="H380" s="97">
        <f>IF(COUNT(F380:G380)&gt;0,F380*G380,"")</f>
      </c>
      <c r="I380" s="9"/>
      <c r="J380" s="10"/>
      <c r="K380" s="10"/>
      <c r="L380" s="9"/>
      <c r="M380" s="185"/>
      <c r="N380" s="9"/>
      <c r="O380" s="52"/>
      <c r="P380" s="49"/>
      <c r="Q380" s="49"/>
      <c r="R380" s="89">
        <f>IF(J380="",INDEX(EUconst_DistributionCorrection,1),INDEX(EUconst_DistributionCorrection,MATCH(J380,EUconst_DistributionType,0)))</f>
        <v>1</v>
      </c>
      <c r="S380" s="90">
        <f>IF(OR(K380="",J380=INDEX(EUconst_DistributionType,2),J380=INDEX(EUconst_DistributionType,3)),INDEX(EUconst_ConfidenceLevel,1),INDEX(EUconst_ConfidenceLevel,MATCH(K380,EUconst_UncertaintyType,0)))</f>
        <v>0.682689250166422</v>
      </c>
      <c r="T380" s="91">
        <f>IF(N380="",2,INDEX(EUconst_CorrelationFactor,MATCH(N380,EUconst_CorrelationType,0)))</f>
        <v>2</v>
      </c>
      <c r="U380" s="92" t="b">
        <f>OR(J380=INDEX(EUconst_DistributionType,2),J380=INDEX(EUconst_DistributionType,3))</f>
        <v>0</v>
      </c>
      <c r="V380" s="186">
        <f>IF(L380=INDEX(EUconst_InService,1),1,IF(M380="",2,M380))</f>
        <v>2</v>
      </c>
      <c r="W380" s="94">
        <f>IF(F380="","",ABS(G380)^T380*(ABS(F380)*I380/R380/TINV(1-S380,10^6))^2)</f>
      </c>
      <c r="X380" s="94" t="b">
        <f>OR(INDEX(EUconst_DistributionType,2)=J380,INDEX(EUconst_DistributionType,3)=J380)</f>
        <v>0</v>
      </c>
      <c r="Y380" s="94" t="b">
        <f>L380=INDEX(EUconst_InService,1)</f>
        <v>0</v>
      </c>
      <c r="Z380" s="73">
        <f>IF(F380="","",ABS(G380)^T380*(ABS(F380)*I380/R380/TINV(1-S380,10^6))^2)</f>
      </c>
    </row>
    <row r="381" spans="1:26" s="74" customFormat="1" ht="4.5" customHeight="1">
      <c r="A381" s="49"/>
      <c r="B381" s="50"/>
      <c r="C381" s="76"/>
      <c r="D381" s="16"/>
      <c r="E381" s="77"/>
      <c r="F381" s="77"/>
      <c r="G381" s="77"/>
      <c r="H381" s="77"/>
      <c r="K381" s="77"/>
      <c r="L381" s="77"/>
      <c r="M381" s="77"/>
      <c r="O381" s="52"/>
      <c r="P381" s="49"/>
      <c r="Q381" s="49"/>
      <c r="R381" s="93"/>
      <c r="S381" s="93"/>
      <c r="T381" s="93"/>
      <c r="U381" s="49"/>
      <c r="V381" s="93"/>
      <c r="W381" s="93"/>
      <c r="X381" s="93"/>
      <c r="Y381" s="93"/>
      <c r="Z381" s="73"/>
    </row>
    <row r="382" spans="1:26" s="74" customFormat="1" ht="12.75" customHeight="1">
      <c r="A382" s="49"/>
      <c r="B382" s="50"/>
      <c r="C382" s="76"/>
      <c r="D382" s="84" t="s">
        <v>177</v>
      </c>
      <c r="E382" s="317" t="str">
        <f>Translations!$B$98</f>
        <v>Mängduppgift för bränsle-/materialmängd som förflyttats från anläggningen </v>
      </c>
      <c r="F382" s="317"/>
      <c r="G382" s="317"/>
      <c r="H382" s="317"/>
      <c r="I382" s="317"/>
      <c r="J382" s="317"/>
      <c r="K382" s="317"/>
      <c r="L382" s="317"/>
      <c r="M382" s="317"/>
      <c r="N382" s="317"/>
      <c r="O382" s="52"/>
      <c r="P382" s="49"/>
      <c r="Q382" s="49"/>
      <c r="R382" s="49"/>
      <c r="S382" s="49"/>
      <c r="T382" s="49"/>
      <c r="U382" s="49"/>
      <c r="V382" s="49"/>
      <c r="W382" s="49"/>
      <c r="X382" s="49"/>
      <c r="Y382" s="49"/>
      <c r="Z382" s="73"/>
    </row>
    <row r="383" spans="1:26" s="74" customFormat="1" ht="49.5" customHeight="1">
      <c r="A383" s="49"/>
      <c r="B383" s="50"/>
      <c r="C383" s="76"/>
      <c r="D383" s="16"/>
      <c r="E383" s="180" t="str">
        <f>Translations!$B$94</f>
        <v>Namn eller kort beskrivning</v>
      </c>
      <c r="F383" s="85" t="str">
        <f>Translations!$B$99</f>
        <v>Mängduppgift för enskild för flyttning [t.ex. t eller nm3/st.]</v>
      </c>
      <c r="G383" s="85" t="str">
        <f>Translations!$B$100</f>
        <v>Antalet förflyttningar per år [st./a]</v>
      </c>
      <c r="H383" s="85" t="str">
        <f>Translations!$B$97</f>
        <v>Mängduppgift per år [t.ex. t eller nm3/a]</v>
      </c>
      <c r="I383" s="85" t="str">
        <f>Translations!$B$67</f>
        <v>Osäkerhet för enskild mätningstillfälle</v>
      </c>
      <c r="J383" s="85" t="str">
        <f>Translations!$B$72</f>
        <v>Fördelningstyp</v>
      </c>
      <c r="K383" s="85" t="str">
        <f>Translations!$B$78</f>
        <v>Standardosäkerhet eller utvidgad osäkerhet?</v>
      </c>
      <c r="L383" s="85" t="str">
        <f>Translations!$B$81</f>
        <v>Är osäkerhetsvärdet "i drift"?</v>
      </c>
      <c r="M383" s="85" t="str">
        <f>Translations!$B$84</f>
        <v>Justeringsfaktor </v>
      </c>
      <c r="N383" s="85" t="str">
        <f>Translations!$B$88</f>
        <v>Korrelerande eller icke-korrelerande?</v>
      </c>
      <c r="O383" s="52"/>
      <c r="P383" s="49"/>
      <c r="Q383" s="49"/>
      <c r="R383" s="86" t="s">
        <v>166</v>
      </c>
      <c r="S383" s="86" t="s">
        <v>164</v>
      </c>
      <c r="T383" s="86" t="s">
        <v>165</v>
      </c>
      <c r="U383" s="86" t="s">
        <v>169</v>
      </c>
      <c r="V383" s="86" t="s">
        <v>190</v>
      </c>
      <c r="W383" s="86" t="s">
        <v>167</v>
      </c>
      <c r="X383" s="86" t="s">
        <v>168</v>
      </c>
      <c r="Y383" s="86" t="s">
        <v>191</v>
      </c>
      <c r="Z383" s="73"/>
    </row>
    <row r="384" spans="1:26" s="74" customFormat="1" ht="12.75" customHeight="1">
      <c r="A384" s="49"/>
      <c r="B384" s="50"/>
      <c r="C384" s="76"/>
      <c r="D384" s="87" t="s">
        <v>173</v>
      </c>
      <c r="E384" s="177"/>
      <c r="F384" s="2"/>
      <c r="G384" s="2"/>
      <c r="H384" s="88">
        <f>IF(COUNT(F384:G384)&gt;0,F384*G384,"")</f>
      </c>
      <c r="I384" s="3"/>
      <c r="J384" s="4"/>
      <c r="K384" s="4"/>
      <c r="L384" s="6"/>
      <c r="M384" s="183"/>
      <c r="N384" s="3"/>
      <c r="O384" s="52"/>
      <c r="P384" s="49"/>
      <c r="Q384" s="49"/>
      <c r="R384" s="89">
        <f>IF(J384="",INDEX(EUconst_DistributionCorrection,1),INDEX(EUconst_DistributionCorrection,MATCH(J384,EUconst_DistributionType,0)))</f>
        <v>1</v>
      </c>
      <c r="S384" s="90">
        <f>IF(OR(K384="",J384=INDEX(EUconst_DistributionType,2),J384=INDEX(EUconst_DistributionType,3)),INDEX(EUconst_ConfidenceLevel,1),INDEX(EUconst_ConfidenceLevel,MATCH(K384,EUconst_UncertaintyType,0)))</f>
        <v>0.682689250166422</v>
      </c>
      <c r="T384" s="91">
        <f>IF(N384="",2,INDEX(EUconst_CorrelationFactor,MATCH(N384,EUconst_CorrelationType,0)))</f>
        <v>2</v>
      </c>
      <c r="U384" s="92" t="b">
        <f>OR(J384=INDEX(EUconst_DistributionType,2),J384=INDEX(EUconst_DistributionType,3))</f>
        <v>0</v>
      </c>
      <c r="V384" s="186">
        <f>IF(L384=INDEX(EUconst_InService,1),1,IF(M384="",2,M384))</f>
        <v>2</v>
      </c>
      <c r="W384" s="94">
        <f>IF(F384="","",ABS(G384)^T384*(ABS(F384)*I384/R384/TINV(1-S384,10^6))^2)</f>
      </c>
      <c r="X384" s="94" t="b">
        <f>OR(INDEX(EUconst_DistributionType,2)=J384,INDEX(EUconst_DistributionType,3)=J384)</f>
        <v>0</v>
      </c>
      <c r="Y384" s="94" t="b">
        <f>L384=INDEX(EUconst_InService,1)</f>
        <v>0</v>
      </c>
      <c r="Z384" s="73"/>
    </row>
    <row r="385" spans="1:26" s="74" customFormat="1" ht="12.75" customHeight="1">
      <c r="A385" s="49"/>
      <c r="B385" s="50"/>
      <c r="C385" s="76"/>
      <c r="D385" s="87" t="s">
        <v>174</v>
      </c>
      <c r="E385" s="178"/>
      <c r="F385" s="5"/>
      <c r="G385" s="5"/>
      <c r="H385" s="96">
        <f>IF(COUNT(F385:G385)&gt;0,F385*G385,"")</f>
      </c>
      <c r="I385" s="6"/>
      <c r="J385" s="7"/>
      <c r="K385" s="7"/>
      <c r="L385" s="6"/>
      <c r="M385" s="184"/>
      <c r="N385" s="6"/>
      <c r="O385" s="52"/>
      <c r="P385" s="49"/>
      <c r="Q385" s="49"/>
      <c r="R385" s="89">
        <f>IF(J385="",INDEX(EUconst_DistributionCorrection,1),INDEX(EUconst_DistributionCorrection,MATCH(J385,EUconst_DistributionType,0)))</f>
        <v>1</v>
      </c>
      <c r="S385" s="90">
        <f>IF(OR(K385="",J385=INDEX(EUconst_DistributionType,2),J385=INDEX(EUconst_DistributionType,3)),INDEX(EUconst_ConfidenceLevel,1),INDEX(EUconst_ConfidenceLevel,MATCH(K385,EUconst_UncertaintyType,0)))</f>
        <v>0.682689250166422</v>
      </c>
      <c r="T385" s="91">
        <f>IF(N385="",2,INDEX(EUconst_CorrelationFactor,MATCH(N385,EUconst_CorrelationType,0)))</f>
        <v>2</v>
      </c>
      <c r="U385" s="92" t="b">
        <f>OR(J385=INDEX(EUconst_DistributionType,2),J385=INDEX(EUconst_DistributionType,3))</f>
        <v>0</v>
      </c>
      <c r="V385" s="186">
        <f>IF(L385=INDEX(EUconst_InService,1),1,IF(M385="",2,M385))</f>
        <v>2</v>
      </c>
      <c r="W385" s="94">
        <f>IF(F385="","",ABS(G385)^T385*(ABS(F385)*I385/R385/TINV(1-S385,10^6))^2)</f>
      </c>
      <c r="X385" s="94" t="b">
        <f>OR(INDEX(EUconst_DistributionType,2)=J385,INDEX(EUconst_DistributionType,3)=J385)</f>
        <v>0</v>
      </c>
      <c r="Y385" s="94" t="b">
        <f>L385=INDEX(EUconst_InService,1)</f>
        <v>0</v>
      </c>
      <c r="Z385" s="73"/>
    </row>
    <row r="386" spans="1:26" s="74" customFormat="1" ht="12.75" customHeight="1">
      <c r="A386" s="49"/>
      <c r="B386" s="50"/>
      <c r="C386" s="76"/>
      <c r="D386" s="87" t="s">
        <v>171</v>
      </c>
      <c r="E386" s="178"/>
      <c r="F386" s="5"/>
      <c r="G386" s="5"/>
      <c r="H386" s="96">
        <f>IF(COUNT(F386:G386)&gt;0,F386*G386,"")</f>
      </c>
      <c r="I386" s="6"/>
      <c r="J386" s="7"/>
      <c r="K386" s="7"/>
      <c r="L386" s="6"/>
      <c r="M386" s="184"/>
      <c r="N386" s="6"/>
      <c r="O386" s="52"/>
      <c r="P386" s="49"/>
      <c r="Q386" s="49"/>
      <c r="R386" s="89">
        <f>IF(J386="",INDEX(EUconst_DistributionCorrection,1),INDEX(EUconst_DistributionCorrection,MATCH(J386,EUconst_DistributionType,0)))</f>
        <v>1</v>
      </c>
      <c r="S386" s="90">
        <f>IF(OR(K386="",J386=INDEX(EUconst_DistributionType,2),J386=INDEX(EUconst_DistributionType,3)),INDEX(EUconst_ConfidenceLevel,1),INDEX(EUconst_ConfidenceLevel,MATCH(K386,EUconst_UncertaintyType,0)))</f>
        <v>0.682689250166422</v>
      </c>
      <c r="T386" s="91">
        <f>IF(N386="",2,INDEX(EUconst_CorrelationFactor,MATCH(N386,EUconst_CorrelationType,0)))</f>
        <v>2</v>
      </c>
      <c r="U386" s="92" t="b">
        <f>OR(J386=INDEX(EUconst_DistributionType,2),J386=INDEX(EUconst_DistributionType,3))</f>
        <v>0</v>
      </c>
      <c r="V386" s="186">
        <f>IF(L386=INDEX(EUconst_InService,1),1,IF(M386="",2,M386))</f>
        <v>2</v>
      </c>
      <c r="W386" s="94">
        <f>IF(F386="","",ABS(G386)^T386*(ABS(F386)*I386/R386/TINV(1-S386,10^6))^2)</f>
      </c>
      <c r="X386" s="94" t="b">
        <f>OR(INDEX(EUconst_DistributionType,2)=J386,INDEX(EUconst_DistributionType,3)=J386)</f>
        <v>0</v>
      </c>
      <c r="Y386" s="94" t="b">
        <f>L386=INDEX(EUconst_InService,1)</f>
        <v>0</v>
      </c>
      <c r="Z386" s="73"/>
    </row>
    <row r="387" spans="1:26" s="74" customFormat="1" ht="12.75" customHeight="1">
      <c r="A387" s="49"/>
      <c r="B387" s="50"/>
      <c r="C387" s="76"/>
      <c r="D387" s="87" t="s">
        <v>175</v>
      </c>
      <c r="E387" s="178"/>
      <c r="F387" s="5"/>
      <c r="G387" s="5"/>
      <c r="H387" s="96">
        <f>IF(COUNT(F387:G387)&gt;0,F387*G387,"")</f>
      </c>
      <c r="I387" s="6"/>
      <c r="J387" s="7"/>
      <c r="K387" s="7"/>
      <c r="L387" s="6"/>
      <c r="M387" s="184"/>
      <c r="N387" s="6"/>
      <c r="O387" s="52"/>
      <c r="P387" s="49"/>
      <c r="Q387" s="49"/>
      <c r="R387" s="89">
        <f>IF(J387="",INDEX(EUconst_DistributionCorrection,1),INDEX(EUconst_DistributionCorrection,MATCH(J387,EUconst_DistributionType,0)))</f>
        <v>1</v>
      </c>
      <c r="S387" s="90">
        <f>IF(OR(K387="",J387=INDEX(EUconst_DistributionType,2),J387=INDEX(EUconst_DistributionType,3)),INDEX(EUconst_ConfidenceLevel,1),INDEX(EUconst_ConfidenceLevel,MATCH(K387,EUconst_UncertaintyType,0)))</f>
        <v>0.682689250166422</v>
      </c>
      <c r="T387" s="91">
        <f>IF(N387="",2,INDEX(EUconst_CorrelationFactor,MATCH(N387,EUconst_CorrelationType,0)))</f>
        <v>2</v>
      </c>
      <c r="U387" s="92" t="b">
        <f>OR(J387=INDEX(EUconst_DistributionType,2),J387=INDEX(EUconst_DistributionType,3))</f>
        <v>0</v>
      </c>
      <c r="V387" s="186">
        <f>IF(L387=INDEX(EUconst_InService,1),1,IF(M387="",2,M387))</f>
        <v>2</v>
      </c>
      <c r="W387" s="94">
        <f>IF(F387="","",ABS(G387)^T387*(ABS(F387)*I387/R387/TINV(1-S387,10^6))^2)</f>
      </c>
      <c r="X387" s="94" t="b">
        <f>OR(INDEX(EUconst_DistributionType,2)=J387,INDEX(EUconst_DistributionType,3)=J387)</f>
        <v>0</v>
      </c>
      <c r="Y387" s="94" t="b">
        <f>L387=INDEX(EUconst_InService,1)</f>
        <v>0</v>
      </c>
      <c r="Z387" s="73"/>
    </row>
    <row r="388" spans="1:26" s="74" customFormat="1" ht="12.75" customHeight="1">
      <c r="A388" s="49"/>
      <c r="B388" s="50"/>
      <c r="C388" s="76"/>
      <c r="D388" s="87" t="s">
        <v>176</v>
      </c>
      <c r="E388" s="179"/>
      <c r="F388" s="8"/>
      <c r="G388" s="8"/>
      <c r="H388" s="97">
        <f>IF(COUNT(F388:G388)&gt;0,F388*G388,"")</f>
      </c>
      <c r="I388" s="9"/>
      <c r="J388" s="10"/>
      <c r="K388" s="10"/>
      <c r="L388" s="9"/>
      <c r="M388" s="185"/>
      <c r="N388" s="9"/>
      <c r="O388" s="52"/>
      <c r="P388" s="49"/>
      <c r="Q388" s="49"/>
      <c r="R388" s="89">
        <f>IF(J388="",INDEX(EUconst_DistributionCorrection,1),INDEX(EUconst_DistributionCorrection,MATCH(J388,EUconst_DistributionType,0)))</f>
        <v>1</v>
      </c>
      <c r="S388" s="90">
        <f>IF(OR(K388="",J388=INDEX(EUconst_DistributionType,2),J388=INDEX(EUconst_DistributionType,3)),INDEX(EUconst_ConfidenceLevel,1),INDEX(EUconst_ConfidenceLevel,MATCH(K388,EUconst_UncertaintyType,0)))</f>
        <v>0.682689250166422</v>
      </c>
      <c r="T388" s="91">
        <f>IF(N388="",2,INDEX(EUconst_CorrelationFactor,MATCH(N388,EUconst_CorrelationType,0)))</f>
        <v>2</v>
      </c>
      <c r="U388" s="92" t="b">
        <f>OR(J388=INDEX(EUconst_DistributionType,2),J388=INDEX(EUconst_DistributionType,3))</f>
        <v>0</v>
      </c>
      <c r="V388" s="186">
        <f>IF(L388=INDEX(EUconst_InService,1),1,IF(M388="",2,M388))</f>
        <v>2</v>
      </c>
      <c r="W388" s="94">
        <f>IF(F388="","",ABS(G388)^T388*(ABS(F388)*I388/R388/TINV(1-S388,10^6))^2)</f>
      </c>
      <c r="X388" s="94" t="b">
        <f>OR(INDEX(EUconst_DistributionType,2)=J388,INDEX(EUconst_DistributionType,3)=J388)</f>
        <v>0</v>
      </c>
      <c r="Y388" s="94" t="b">
        <f>L388=INDEX(EUconst_InService,1)</f>
        <v>0</v>
      </c>
      <c r="Z388" s="73"/>
    </row>
    <row r="389" spans="1:26" s="74" customFormat="1" ht="4.5" customHeight="1">
      <c r="A389" s="49"/>
      <c r="B389" s="50"/>
      <c r="C389" s="76"/>
      <c r="D389" s="16"/>
      <c r="E389" s="77"/>
      <c r="F389" s="77"/>
      <c r="G389" s="77"/>
      <c r="H389" s="77"/>
      <c r="K389" s="77"/>
      <c r="L389" s="77"/>
      <c r="M389" s="77"/>
      <c r="O389" s="52"/>
      <c r="P389" s="49"/>
      <c r="Q389" s="49"/>
      <c r="R389" s="93"/>
      <c r="S389" s="93"/>
      <c r="T389" s="93"/>
      <c r="U389" s="49"/>
      <c r="V389" s="93"/>
      <c r="W389" s="93"/>
      <c r="X389" s="93"/>
      <c r="Y389" s="93"/>
      <c r="Z389" s="73"/>
    </row>
    <row r="390" spans="1:26" s="74" customFormat="1" ht="12.75" customHeight="1">
      <c r="A390" s="49"/>
      <c r="B390" s="50"/>
      <c r="C390" s="76"/>
      <c r="D390" s="84" t="s">
        <v>178</v>
      </c>
      <c r="E390" s="318" t="str">
        <f>Translations!$B$101</f>
        <v>Lagringskapacitet för bränsle-/materialmängd vid anläggningen</v>
      </c>
      <c r="F390" s="318"/>
      <c r="G390" s="318"/>
      <c r="H390" s="318"/>
      <c r="I390" s="318"/>
      <c r="J390" s="318"/>
      <c r="K390" s="318"/>
      <c r="L390" s="318"/>
      <c r="M390" s="318"/>
      <c r="N390" s="318"/>
      <c r="O390" s="52"/>
      <c r="P390" s="49"/>
      <c r="Q390" s="49"/>
      <c r="R390" s="49"/>
      <c r="S390" s="49"/>
      <c r="T390" s="49"/>
      <c r="U390" s="49"/>
      <c r="V390" s="49"/>
      <c r="W390" s="49"/>
      <c r="X390" s="49"/>
      <c r="Y390" s="49"/>
      <c r="Z390" s="73"/>
    </row>
    <row r="391" spans="1:26" s="74" customFormat="1" ht="38.25" customHeight="1">
      <c r="A391" s="49"/>
      <c r="B391" s="50"/>
      <c r="C391" s="76"/>
      <c r="D391" s="84"/>
      <c r="E391" s="313" t="str">
        <f>Translations!$B$102</f>
        <v>För att bestämma den övergripande osäkerheten antas att osäkerheten för avläsningarna på lagernivå alltid står i relation till lagringskapaciteten, inte till verkliga siffror. Detta gäller i typiska fall för siffror på en lagerbehållares nivå (t.ex. brännolja). Om verksamhetsutövaren emellertid kan visa att den relativa osäkerheten förändras med lagernivån, är det möjligt att i denna punkt i stället för kapaciteten ange lagringsnivån som den relativa osäkerheten förknippas med.</v>
      </c>
      <c r="F391" s="313"/>
      <c r="G391" s="313"/>
      <c r="H391" s="313"/>
      <c r="I391" s="313"/>
      <c r="J391" s="313"/>
      <c r="K391" s="313"/>
      <c r="L391" s="313"/>
      <c r="M391" s="313"/>
      <c r="N391" s="313"/>
      <c r="O391" s="98"/>
      <c r="P391" s="49"/>
      <c r="Q391" s="49"/>
      <c r="R391" s="49"/>
      <c r="S391" s="49"/>
      <c r="T391" s="49"/>
      <c r="U391" s="49"/>
      <c r="V391" s="49"/>
      <c r="W391" s="49"/>
      <c r="X391" s="49"/>
      <c r="Y391" s="49"/>
      <c r="Z391" s="73"/>
    </row>
    <row r="392" spans="1:26" s="74" customFormat="1" ht="49.5" customHeight="1">
      <c r="A392" s="49"/>
      <c r="B392" s="50"/>
      <c r="C392" s="76"/>
      <c r="D392" s="16"/>
      <c r="E392" s="180" t="str">
        <f>Translations!$B$94</f>
        <v>Namn eller kort beskrivning</v>
      </c>
      <c r="F392" s="85" t="str">
        <f>Translations!$B$103</f>
        <v>Lagerkapacitet [t.ex. t eller m³] </v>
      </c>
      <c r="G392" s="99"/>
      <c r="H392" s="85" t="str">
        <f>Translations!$B$103</f>
        <v>Lagerkapacitet [t.ex. t eller m³] </v>
      </c>
      <c r="I392" s="85" t="str">
        <f>Translations!$B$67</f>
        <v>Osäkerhet för enskild mätningstillfälle</v>
      </c>
      <c r="J392" s="85" t="str">
        <f>Translations!$B$72</f>
        <v>Fördelningstyp</v>
      </c>
      <c r="K392" s="85" t="str">
        <f>Translations!$B$78</f>
        <v>Standardosäkerhet eller utvidgad osäkerhet?</v>
      </c>
      <c r="L392" s="85" t="str">
        <f>Translations!$B$81</f>
        <v>Är osäkerhetsvärdet "i drift"?</v>
      </c>
      <c r="M392" s="85" t="str">
        <f>Translations!$B$84</f>
        <v>Justeringsfaktor </v>
      </c>
      <c r="N392" s="85" t="str">
        <f>Translations!$B$88</f>
        <v>Korrelerande eller icke-korrelerande?</v>
      </c>
      <c r="O392" s="98"/>
      <c r="P392" s="49"/>
      <c r="Q392" s="49"/>
      <c r="R392" s="86" t="s">
        <v>166</v>
      </c>
      <c r="S392" s="86" t="s">
        <v>164</v>
      </c>
      <c r="T392" s="86" t="s">
        <v>165</v>
      </c>
      <c r="U392" s="86" t="s">
        <v>169</v>
      </c>
      <c r="V392" s="86" t="s">
        <v>190</v>
      </c>
      <c r="W392" s="86" t="s">
        <v>167</v>
      </c>
      <c r="X392" s="86" t="s">
        <v>168</v>
      </c>
      <c r="Y392" s="86" t="s">
        <v>191</v>
      </c>
      <c r="Z392" s="73"/>
    </row>
    <row r="393" spans="1:26" s="74" customFormat="1" ht="12.75" customHeight="1">
      <c r="A393" s="49"/>
      <c r="B393" s="50"/>
      <c r="C393" s="76"/>
      <c r="D393" s="16"/>
      <c r="E393" s="181"/>
      <c r="F393" s="11"/>
      <c r="G393" s="99"/>
      <c r="H393" s="100">
        <f>IF(ISNUMBER(F393),F393,"")</f>
      </c>
      <c r="I393" s="12"/>
      <c r="J393" s="13"/>
      <c r="K393" s="13"/>
      <c r="L393" s="12"/>
      <c r="M393" s="187"/>
      <c r="N393" s="12"/>
      <c r="O393" s="98"/>
      <c r="P393" s="49"/>
      <c r="Q393" s="49"/>
      <c r="R393" s="89">
        <f>IF(J393="",INDEX(EUconst_DistributionCorrection,1),INDEX(EUconst_DistributionCorrection,MATCH(J393,EUconst_DistributionType,0)))</f>
        <v>1</v>
      </c>
      <c r="S393" s="90">
        <f>IF(OR(K393="",J393=INDEX(EUconst_DistributionType,2),J393=INDEX(EUconst_DistributionType,3)),INDEX(EUconst_ConfidenceLevel,1),INDEX(EUconst_ConfidenceLevel,MATCH(K393,EUconst_UncertaintyType,0)))</f>
        <v>0.682689250166422</v>
      </c>
      <c r="T393" s="91">
        <f>IF(N393="",2,INDEX(EUconst_CorrelationFactor,MATCH(N393,EUconst_CorrelationType,0)))</f>
        <v>2</v>
      </c>
      <c r="U393" s="92" t="b">
        <f>OR(J393=INDEX(EUconst_DistributionType,2),J393=INDEX(EUconst_DistributionType,3))</f>
        <v>0</v>
      </c>
      <c r="V393" s="186">
        <f>IF(L393=INDEX(EUconst_InService,1),1,IF(M393="",2,M393))</f>
        <v>2</v>
      </c>
      <c r="W393" s="94">
        <f>IF(H393="","",2^(T393)*(ABS(H393)*I393/R393/TINV(1-S393,10^6))^2)</f>
      </c>
      <c r="X393" s="94" t="b">
        <f>OR(INDEX(EUconst_DistributionType,2)=J393,INDEX(EUconst_DistributionType,3)=J393)</f>
        <v>0</v>
      </c>
      <c r="Y393" s="94" t="b">
        <f>L393=INDEX(EUconst_InService,1)</f>
        <v>0</v>
      </c>
      <c r="Z393" s="73"/>
    </row>
    <row r="394" spans="1:26" s="74" customFormat="1" ht="4.5" customHeight="1">
      <c r="A394" s="49"/>
      <c r="B394" s="50"/>
      <c r="C394" s="76"/>
      <c r="D394" s="16"/>
      <c r="E394" s="16"/>
      <c r="F394" s="16"/>
      <c r="G394" s="16"/>
      <c r="H394" s="16"/>
      <c r="I394" s="16"/>
      <c r="J394" s="16"/>
      <c r="K394" s="16"/>
      <c r="L394" s="16"/>
      <c r="M394" s="16"/>
      <c r="N394" s="16"/>
      <c r="O394" s="98"/>
      <c r="P394" s="49"/>
      <c r="Q394" s="49"/>
      <c r="R394" s="101"/>
      <c r="S394" s="102"/>
      <c r="T394" s="103"/>
      <c r="U394" s="104"/>
      <c r="V394" s="93"/>
      <c r="W394" s="105"/>
      <c r="X394" s="105"/>
      <c r="Y394" s="95"/>
      <c r="Z394" s="73"/>
    </row>
    <row r="395" spans="1:26" s="74" customFormat="1" ht="12.75" customHeight="1">
      <c r="A395" s="49"/>
      <c r="B395" s="50"/>
      <c r="C395" s="76"/>
      <c r="D395" s="84" t="s">
        <v>179</v>
      </c>
      <c r="E395" s="318" t="str">
        <f>Translations!$B$104</f>
        <v>Lagernivå i årets början och slut</v>
      </c>
      <c r="F395" s="318"/>
      <c r="G395" s="318"/>
      <c r="H395" s="318"/>
      <c r="I395" s="318"/>
      <c r="J395" s="318"/>
      <c r="K395" s="318"/>
      <c r="L395" s="318"/>
      <c r="M395" s="318"/>
      <c r="N395" s="318"/>
      <c r="O395" s="98"/>
      <c r="P395" s="49"/>
      <c r="Q395" s="49"/>
      <c r="R395" s="49"/>
      <c r="S395" s="49"/>
      <c r="T395" s="49"/>
      <c r="U395" s="49"/>
      <c r="V395" s="49"/>
      <c r="W395" s="49"/>
      <c r="X395" s="49"/>
      <c r="Y395" s="49"/>
      <c r="Z395" s="73"/>
    </row>
    <row r="396" spans="1:26" s="74" customFormat="1" ht="25.5" customHeight="1">
      <c r="A396" s="49"/>
      <c r="B396" s="50"/>
      <c r="C396" s="76"/>
      <c r="D396" s="84"/>
      <c r="E396" s="313" t="str">
        <f>Translations!$B$105</f>
        <v>Detta fält är inte obligatoriskt för bestämning av den årliga genomsnittliga osäkerheten. Den verkliga uppnådda osäkerheten kan dock bestämmas genom att fylla i punkterna a och b ovan, tillsammans med uppgifterna nedan om lagret i årets början och slut.</v>
      </c>
      <c r="F396" s="313"/>
      <c r="G396" s="313"/>
      <c r="H396" s="313"/>
      <c r="I396" s="313"/>
      <c r="J396" s="313"/>
      <c r="K396" s="313"/>
      <c r="L396" s="313"/>
      <c r="M396" s="313"/>
      <c r="N396" s="313"/>
      <c r="O396" s="98"/>
      <c r="P396" s="49"/>
      <c r="Q396" s="49"/>
      <c r="R396" s="49"/>
      <c r="S396" s="49"/>
      <c r="T396" s="49"/>
      <c r="U396" s="49"/>
      <c r="V396" s="49"/>
      <c r="W396" s="49"/>
      <c r="X396" s="49"/>
      <c r="Y396" s="49"/>
      <c r="Z396" s="73"/>
    </row>
    <row r="397" spans="1:26" s="74" customFormat="1" ht="49.5" customHeight="1">
      <c r="A397" s="49"/>
      <c r="B397" s="50"/>
      <c r="C397" s="76"/>
      <c r="D397" s="16"/>
      <c r="E397" s="180" t="str">
        <f>Translations!$B$94</f>
        <v>Namn eller kort beskrivning</v>
      </c>
      <c r="F397" s="85" t="str">
        <f>Translations!$B$106</f>
        <v>Lagermängd [t.ex. t eller m³] </v>
      </c>
      <c r="G397" s="99"/>
      <c r="H397" s="85" t="str">
        <f>Translations!$B$106</f>
        <v>Lagermängd [t.ex. t eller m³] </v>
      </c>
      <c r="K397" s="77"/>
      <c r="L397" s="77"/>
      <c r="M397" s="77"/>
      <c r="N397" s="77"/>
      <c r="O397" s="98"/>
      <c r="P397" s="49"/>
      <c r="Q397" s="49"/>
      <c r="R397" s="49"/>
      <c r="S397" s="49"/>
      <c r="T397" s="49"/>
      <c r="U397" s="49"/>
      <c r="V397" s="49"/>
      <c r="W397" s="49"/>
      <c r="X397" s="49"/>
      <c r="Y397" s="49"/>
      <c r="Z397" s="73"/>
    </row>
    <row r="398" spans="1:26" s="74" customFormat="1" ht="12.75" customHeight="1">
      <c r="A398" s="49"/>
      <c r="B398" s="50"/>
      <c r="C398" s="76"/>
      <c r="D398" s="16"/>
      <c r="E398" s="182" t="str">
        <f>Translations!$B$107</f>
        <v>I början av året</v>
      </c>
      <c r="F398" s="11"/>
      <c r="G398" s="99"/>
      <c r="H398" s="100">
        <f>IF(ISNUMBER(F398),F398,"")</f>
      </c>
      <c r="K398" s="77"/>
      <c r="L398" s="77"/>
      <c r="M398" s="77"/>
      <c r="N398" s="77"/>
      <c r="O398" s="98"/>
      <c r="P398" s="49"/>
      <c r="Q398" s="49"/>
      <c r="R398" s="49"/>
      <c r="S398" s="49"/>
      <c r="T398" s="49"/>
      <c r="U398" s="49"/>
      <c r="V398" s="49"/>
      <c r="W398" s="49"/>
      <c r="X398" s="49"/>
      <c r="Y398" s="49"/>
      <c r="Z398" s="73"/>
    </row>
    <row r="399" spans="1:26" s="74" customFormat="1" ht="12.75" customHeight="1">
      <c r="A399" s="49"/>
      <c r="B399" s="50"/>
      <c r="C399" s="76"/>
      <c r="D399" s="16"/>
      <c r="E399" s="182" t="str">
        <f>Translations!$B$108</f>
        <v>I slutet av året</v>
      </c>
      <c r="F399" s="11"/>
      <c r="G399" s="99"/>
      <c r="H399" s="100">
        <f>IF(ISNUMBER(F399),F399,"")</f>
      </c>
      <c r="K399" s="77"/>
      <c r="L399" s="77"/>
      <c r="M399" s="77"/>
      <c r="N399" s="77"/>
      <c r="O399" s="98"/>
      <c r="P399" s="49"/>
      <c r="Q399" s="49"/>
      <c r="R399" s="49"/>
      <c r="S399" s="49"/>
      <c r="T399" s="49"/>
      <c r="U399" s="49"/>
      <c r="V399" s="49"/>
      <c r="W399" s="49"/>
      <c r="X399" s="49"/>
      <c r="Y399" s="49"/>
      <c r="Z399" s="73"/>
    </row>
    <row r="400" spans="1:26" s="74" customFormat="1" ht="4.5" customHeight="1">
      <c r="A400" s="49"/>
      <c r="B400" s="50"/>
      <c r="C400" s="76"/>
      <c r="D400" s="16"/>
      <c r="E400" s="77"/>
      <c r="F400" s="77"/>
      <c r="G400" s="77"/>
      <c r="H400" s="77"/>
      <c r="J400" s="77"/>
      <c r="K400" s="77"/>
      <c r="L400" s="77"/>
      <c r="M400" s="77"/>
      <c r="N400" s="77"/>
      <c r="O400" s="98"/>
      <c r="P400" s="49"/>
      <c r="Q400" s="49"/>
      <c r="R400" s="49"/>
      <c r="S400" s="49"/>
      <c r="T400" s="49"/>
      <c r="U400" s="49"/>
      <c r="V400" s="49"/>
      <c r="W400" s="49"/>
      <c r="X400" s="49"/>
      <c r="Y400" s="49"/>
      <c r="Z400" s="73"/>
    </row>
    <row r="401" spans="1:26" s="74" customFormat="1" ht="12.75" customHeight="1">
      <c r="A401" s="49"/>
      <c r="B401" s="50"/>
      <c r="C401" s="76"/>
      <c r="D401" s="84" t="s">
        <v>180</v>
      </c>
      <c r="E401" s="106" t="str">
        <f>Translations!$B$109</f>
        <v>Genomsnittlig årlig förbrukning [t.ex. t eller nm³] </v>
      </c>
      <c r="F401" s="106"/>
      <c r="G401" s="106"/>
      <c r="H401" s="107"/>
      <c r="I401" s="108"/>
      <c r="J401" s="109">
        <f>IF(COUNT(H376:H380,H384:H388,H398:H399)&gt;0,SUM(H376:H380,H398)-SUM(H384:H388,H399),"")</f>
      </c>
      <c r="K401" s="310" t="str">
        <f>Translations!$B$110</f>
        <v>Lagerkapacitet (andel av den årliga mängduppgiften):</v>
      </c>
      <c r="L401" s="311"/>
      <c r="M401" s="312"/>
      <c r="N401" s="110">
        <f>IF(ISNUMBER(J401),IF(J401&gt;0,SUM(H393)/J401,""),"")</f>
      </c>
      <c r="O401" s="98"/>
      <c r="P401" s="49"/>
      <c r="Q401" s="49"/>
      <c r="R401" s="49"/>
      <c r="S401" s="49"/>
      <c r="T401" s="49"/>
      <c r="U401" s="49"/>
      <c r="V401" s="49"/>
      <c r="W401" s="49"/>
      <c r="X401" s="49"/>
      <c r="Y401" s="49"/>
      <c r="Z401" s="73"/>
    </row>
    <row r="402" spans="1:26" s="74" customFormat="1" ht="25.5" customHeight="1">
      <c r="A402" s="49"/>
      <c r="B402" s="50"/>
      <c r="C402" s="76"/>
      <c r="D402" s="16"/>
      <c r="E402" s="313" t="str">
        <f>Translations!$B$111</f>
        <v>Den årliga förbrukningen har beräknats genom att subtrahera den mängd som förflyttats från anläggningen (punkt b) från den mängd som levererats till/förbrukats vid anläggningen (punkt a) och ta hänsyn till lagerförändringarna (punkt d).</v>
      </c>
      <c r="F402" s="313"/>
      <c r="G402" s="313"/>
      <c r="H402" s="313"/>
      <c r="I402" s="313"/>
      <c r="J402" s="313"/>
      <c r="K402" s="77"/>
      <c r="L402" s="77"/>
      <c r="M402" s="77"/>
      <c r="N402" s="188">
        <f>IF(N401="","",IF(N401&gt;=5%,"&gt;=5%","&lt;5%"))</f>
      </c>
      <c r="O402" s="98"/>
      <c r="P402" s="49"/>
      <c r="Q402" s="49"/>
      <c r="R402" s="49"/>
      <c r="S402" s="49"/>
      <c r="T402" s="49"/>
      <c r="U402" s="49"/>
      <c r="V402" s="49"/>
      <c r="W402" s="49"/>
      <c r="X402" s="49"/>
      <c r="Y402" s="49"/>
      <c r="Z402" s="73"/>
    </row>
    <row r="403" spans="1:26" s="74" customFormat="1" ht="4.5" customHeight="1">
      <c r="A403" s="49"/>
      <c r="B403" s="50"/>
      <c r="C403" s="76"/>
      <c r="D403" s="16"/>
      <c r="E403" s="111"/>
      <c r="F403" s="111"/>
      <c r="G403" s="111"/>
      <c r="J403" s="112"/>
      <c r="K403" s="77"/>
      <c r="L403" s="77"/>
      <c r="M403" s="77"/>
      <c r="N403" s="77"/>
      <c r="O403" s="52"/>
      <c r="P403" s="49"/>
      <c r="Q403" s="49"/>
      <c r="R403" s="49"/>
      <c r="S403" s="49"/>
      <c r="T403" s="49"/>
      <c r="U403" s="49"/>
      <c r="V403" s="49"/>
      <c r="W403" s="49"/>
      <c r="X403" s="49"/>
      <c r="Y403" s="49"/>
      <c r="Z403" s="73"/>
    </row>
    <row r="404" spans="1:26" s="74" customFormat="1" ht="12.75" customHeight="1">
      <c r="A404" s="49"/>
      <c r="B404" s="50"/>
      <c r="C404" s="76"/>
      <c r="D404" s="84" t="s">
        <v>183</v>
      </c>
      <c r="E404" s="314" t="str">
        <f>Translations!$B$112</f>
        <v>Övergripande osäkerhet (k=1, 1σ, 68%)</v>
      </c>
      <c r="F404" s="314"/>
      <c r="G404" s="314"/>
      <c r="H404" s="107"/>
      <c r="I404" s="107"/>
      <c r="J404" s="113">
        <f>IF(OR(J401="",J401=0),"",SQRT(SUM(W376:W380,W384:W388,W393))/J401)</f>
      </c>
      <c r="L404" s="77"/>
      <c r="M404" s="114"/>
      <c r="N404" s="77"/>
      <c r="O404" s="52"/>
      <c r="P404" s="49"/>
      <c r="Q404" s="49"/>
      <c r="R404" s="49"/>
      <c r="S404" s="49"/>
      <c r="T404" s="49"/>
      <c r="U404" s="49"/>
      <c r="V404" s="49"/>
      <c r="W404" s="49"/>
      <c r="X404" s="49"/>
      <c r="Y404" s="49"/>
      <c r="Z404" s="73"/>
    </row>
    <row r="405" spans="1:26" s="74" customFormat="1" ht="12.75" customHeight="1">
      <c r="A405" s="49"/>
      <c r="B405" s="50"/>
      <c r="C405" s="76"/>
      <c r="D405" s="84" t="s">
        <v>188</v>
      </c>
      <c r="E405" s="315" t="str">
        <f>Translations!$B$113</f>
        <v>Övergripande osäkerhet (k=2, 2σ, 95%)</v>
      </c>
      <c r="F405" s="315"/>
      <c r="G405" s="315"/>
      <c r="H405" s="115"/>
      <c r="I405" s="115"/>
      <c r="J405" s="116">
        <f>IF(J404="","",J404*2)</f>
      </c>
      <c r="L405" s="117"/>
      <c r="M405" s="77"/>
      <c r="N405" s="77"/>
      <c r="O405" s="52"/>
      <c r="P405" s="49"/>
      <c r="Q405" s="49"/>
      <c r="R405" s="49"/>
      <c r="S405" s="49"/>
      <c r="T405" s="49"/>
      <c r="U405" s="49"/>
      <c r="V405" s="49"/>
      <c r="W405" s="118"/>
      <c r="X405" s="118"/>
      <c r="Y405" s="118"/>
      <c r="Z405" s="73"/>
    </row>
    <row r="406" spans="1:26" s="74" customFormat="1" ht="35.25" customHeight="1">
      <c r="A406" s="49"/>
      <c r="B406" s="50"/>
      <c r="C406" s="76"/>
      <c r="D406" s="16"/>
      <c r="E406" s="316" t="str">
        <f>Translations!$B$114</f>
        <v>Detta är osäkerheten av bestämmandet av den mängduppgift om bränsle-/materialmängden som används på anläggningen på årsnivå. Detta osäkerhetsvärde jämförs med den största tillåtna osäkerheten som motsvarar bestämningsnivån. Till exempel den största tillåtna osäkerheten som motsvarar nivå 4 för mängduppgiften för bränslen i standardberäkningsmetoden är +/- 1,5 % under kalenderåret.</v>
      </c>
      <c r="F406" s="316"/>
      <c r="G406" s="316"/>
      <c r="H406" s="316"/>
      <c r="I406" s="316"/>
      <c r="J406" s="316"/>
      <c r="K406" s="316"/>
      <c r="L406" s="77"/>
      <c r="M406" s="77"/>
      <c r="N406" s="77"/>
      <c r="O406" s="52"/>
      <c r="P406" s="49"/>
      <c r="Q406" s="49"/>
      <c r="R406" s="49"/>
      <c r="S406" s="49"/>
      <c r="T406" s="49"/>
      <c r="U406" s="49"/>
      <c r="V406" s="49"/>
      <c r="W406" s="49"/>
      <c r="X406" s="49"/>
      <c r="Y406" s="49"/>
      <c r="Z406" s="73"/>
    </row>
    <row r="407" spans="1:31" ht="12.75" customHeight="1" thickBot="1">
      <c r="A407" s="62"/>
      <c r="B407" s="50"/>
      <c r="C407" s="63"/>
      <c r="D407" s="64"/>
      <c r="E407" s="65"/>
      <c r="F407" s="66"/>
      <c r="G407" s="67"/>
      <c r="H407" s="67"/>
      <c r="I407" s="67"/>
      <c r="J407" s="67"/>
      <c r="K407" s="67"/>
      <c r="L407" s="67"/>
      <c r="M407" s="67"/>
      <c r="N407" s="67"/>
      <c r="O407" s="68"/>
      <c r="P407" s="69"/>
      <c r="Q407" s="69"/>
      <c r="R407" s="69"/>
      <c r="S407" s="69"/>
      <c r="T407" s="69"/>
      <c r="U407" s="69"/>
      <c r="V407" s="69"/>
      <c r="W407" s="70"/>
      <c r="X407" s="70"/>
      <c r="Y407" s="70"/>
      <c r="Z407" s="71"/>
      <c r="AA407" s="72"/>
      <c r="AB407" s="72"/>
      <c r="AC407" s="72"/>
      <c r="AD407" s="72"/>
      <c r="AE407" s="72"/>
    </row>
    <row r="408" spans="1:26" s="74" customFormat="1" ht="12.75" customHeight="1" thickBot="1">
      <c r="A408" s="49"/>
      <c r="B408" s="50"/>
      <c r="C408" s="16"/>
      <c r="D408" s="16"/>
      <c r="E408" s="16"/>
      <c r="F408" s="16"/>
      <c r="G408" s="16"/>
      <c r="H408" s="16"/>
      <c r="I408" s="16"/>
      <c r="J408" s="16"/>
      <c r="K408" s="16"/>
      <c r="L408" s="16"/>
      <c r="M408" s="16"/>
      <c r="N408" s="16"/>
      <c r="O408" s="52"/>
      <c r="P408" s="49"/>
      <c r="Q408" s="49"/>
      <c r="R408" s="49"/>
      <c r="S408" s="49"/>
      <c r="T408" s="49"/>
      <c r="U408" s="49"/>
      <c r="V408" s="49"/>
      <c r="W408" s="49"/>
      <c r="X408" s="49"/>
      <c r="Y408" s="49"/>
      <c r="Z408" s="73"/>
    </row>
    <row r="409" spans="1:26" s="74" customFormat="1" ht="15.75" customHeight="1" thickBot="1">
      <c r="A409" s="49"/>
      <c r="B409" s="50"/>
      <c r="C409" s="75">
        <f>C343+1</f>
        <v>7</v>
      </c>
      <c r="D409" s="16"/>
      <c r="E409" s="328" t="str">
        <f>Translations!$B$53</f>
        <v>Detta är ett valfritt verktyg för beräkning av osäkerhet i anslutning till mätning på årsnivå.</v>
      </c>
      <c r="F409" s="328"/>
      <c r="G409" s="328"/>
      <c r="H409" s="328"/>
      <c r="I409" s="328"/>
      <c r="J409" s="328"/>
      <c r="K409" s="328"/>
      <c r="L409" s="328"/>
      <c r="M409" s="328"/>
      <c r="N409" s="328"/>
      <c r="O409" s="52"/>
      <c r="P409" s="49"/>
      <c r="Q409" s="49"/>
      <c r="R409" s="49"/>
      <c r="S409" s="49"/>
      <c r="T409" s="49"/>
      <c r="U409" s="49"/>
      <c r="V409" s="49"/>
      <c r="W409" s="49"/>
      <c r="X409" s="49"/>
      <c r="Y409" s="49"/>
      <c r="Z409" s="73"/>
    </row>
    <row r="410" spans="1:26" s="74" customFormat="1" ht="4.5" customHeight="1">
      <c r="A410" s="49"/>
      <c r="B410" s="50"/>
      <c r="C410" s="76"/>
      <c r="D410" s="16"/>
      <c r="E410" s="77"/>
      <c r="F410" s="77"/>
      <c r="G410" s="77"/>
      <c r="H410" s="77"/>
      <c r="I410" s="77"/>
      <c r="J410" s="77"/>
      <c r="K410" s="77"/>
      <c r="L410" s="77"/>
      <c r="M410" s="77"/>
      <c r="N410" s="77"/>
      <c r="O410" s="52"/>
      <c r="P410" s="49"/>
      <c r="Q410" s="49"/>
      <c r="R410" s="49"/>
      <c r="S410" s="49"/>
      <c r="T410" s="49"/>
      <c r="U410" s="49"/>
      <c r="V410" s="49"/>
      <c r="W410" s="49"/>
      <c r="X410" s="49"/>
      <c r="Y410" s="49"/>
      <c r="Z410" s="73"/>
    </row>
    <row r="411" spans="1:26" s="74" customFormat="1" ht="38.25" customHeight="1">
      <c r="A411" s="78"/>
      <c r="B411" s="50"/>
      <c r="C411" s="16"/>
      <c r="D411" s="16"/>
      <c r="E411" s="79" t="str">
        <f>Translations!$B$54</f>
        <v>Mängduppgift (import, förbrukning)</v>
      </c>
      <c r="F411" s="322" t="str">
        <f>Translations!$B$55</f>
        <v>Ange här uppgifterna om varje mätinstrument som används för att mäta mängden bränsle eller material som levererats till anläggningen (t.ex. anläggningen har två undermätningar med vilka de förbrukade totala mängderna eller uppgifterna som erhållits av leverantören av respektive bränsle eller material kan anmälas).</v>
      </c>
      <c r="G411" s="322"/>
      <c r="H411" s="322"/>
      <c r="I411" s="322"/>
      <c r="J411" s="322"/>
      <c r="K411" s="322"/>
      <c r="L411" s="322"/>
      <c r="M411" s="322"/>
      <c r="N411" s="322"/>
      <c r="O411" s="80"/>
      <c r="P411" s="81"/>
      <c r="Q411" s="81"/>
      <c r="R411" s="81"/>
      <c r="S411" s="81"/>
      <c r="T411" s="81"/>
      <c r="U411" s="81"/>
      <c r="V411" s="81"/>
      <c r="W411" s="82"/>
      <c r="X411" s="82"/>
      <c r="Y411" s="82"/>
      <c r="Z411" s="73"/>
    </row>
    <row r="412" spans="1:26" s="74" customFormat="1" ht="25.5" customHeight="1">
      <c r="A412" s="78"/>
      <c r="B412" s="50"/>
      <c r="C412" s="16"/>
      <c r="D412" s="16"/>
      <c r="E412" s="79" t="str">
        <f>Translations!$B$56</f>
        <v>Mängduppgift (överföring till annat ställe)</v>
      </c>
      <c r="F412" s="322" t="str">
        <f>Translations!$B$57</f>
        <v>Ange här uppgifterna om varje mätinstrument med vilket bränsle förs från anläggningen i stället för att bränslet förbrukas i anläggningen (t.ex. naturgas eller brännolja som sålts till tredje parter).</v>
      </c>
      <c r="G412" s="322"/>
      <c r="H412" s="322"/>
      <c r="I412" s="322"/>
      <c r="J412" s="322"/>
      <c r="K412" s="322"/>
      <c r="L412" s="322"/>
      <c r="M412" s="322"/>
      <c r="N412" s="322"/>
      <c r="O412" s="80"/>
      <c r="P412" s="81"/>
      <c r="Q412" s="81"/>
      <c r="R412" s="81"/>
      <c r="S412" s="81"/>
      <c r="T412" s="81"/>
      <c r="U412" s="81"/>
      <c r="V412" s="81"/>
      <c r="W412" s="82"/>
      <c r="X412" s="82"/>
      <c r="Y412" s="82"/>
      <c r="Z412" s="73"/>
    </row>
    <row r="413" spans="1:26" s="74" customFormat="1" ht="12.75" customHeight="1">
      <c r="A413" s="78"/>
      <c r="B413" s="50"/>
      <c r="C413" s="16"/>
      <c r="D413" s="16"/>
      <c r="E413" s="79" t="str">
        <f>Translations!$B$58</f>
        <v>Mängduppgift (lagrat)</v>
      </c>
      <c r="F413" s="322" t="str">
        <f>Translations!$B$59</f>
        <v>Ange här uppgifter om lager (t.ex. oljelager, silor), om bestämmandet av lagermängderna ingår i osäkerhetsbedömningen.</v>
      </c>
      <c r="G413" s="322"/>
      <c r="H413" s="322"/>
      <c r="I413" s="322"/>
      <c r="J413" s="322"/>
      <c r="K413" s="322"/>
      <c r="L413" s="322"/>
      <c r="M413" s="322"/>
      <c r="N413" s="322"/>
      <c r="O413" s="80"/>
      <c r="P413" s="81"/>
      <c r="Q413" s="81"/>
      <c r="R413" s="81"/>
      <c r="S413" s="81"/>
      <c r="T413" s="81"/>
      <c r="U413" s="81"/>
      <c r="V413" s="81"/>
      <c r="W413" s="82"/>
      <c r="X413" s="82"/>
      <c r="Y413" s="82"/>
      <c r="Z413" s="73"/>
    </row>
    <row r="414" spans="1:26" s="74" customFormat="1" ht="12.75" customHeight="1">
      <c r="A414" s="78"/>
      <c r="B414" s="50"/>
      <c r="C414" s="16"/>
      <c r="D414" s="16"/>
      <c r="E414" s="319" t="str">
        <f>Translations!$B$60</f>
        <v>Mängduppgift för enskild mätning</v>
      </c>
      <c r="F414" s="322" t="str">
        <f>Translations!$B$61</f>
        <v>Ange här uppgifterna om mätinstrumentens genomsnittliga mätvärde vid en mätningsgång.</v>
      </c>
      <c r="G414" s="322"/>
      <c r="H414" s="322"/>
      <c r="I414" s="322"/>
      <c r="J414" s="322"/>
      <c r="K414" s="322"/>
      <c r="L414" s="322"/>
      <c r="M414" s="322"/>
      <c r="N414" s="322"/>
      <c r="O414" s="80"/>
      <c r="P414" s="81"/>
      <c r="Q414" s="81"/>
      <c r="R414" s="81"/>
      <c r="S414" s="81"/>
      <c r="T414" s="81"/>
      <c r="U414" s="81"/>
      <c r="V414" s="81"/>
      <c r="W414" s="82"/>
      <c r="X414" s="82"/>
      <c r="Y414" s="82"/>
      <c r="Z414" s="73"/>
    </row>
    <row r="415" spans="1:26" s="74" customFormat="1" ht="38.25" customHeight="1">
      <c r="A415" s="78"/>
      <c r="B415" s="50"/>
      <c r="C415" s="16"/>
      <c r="D415" s="16"/>
      <c r="E415" s="320"/>
      <c r="F415" s="322" t="str">
        <f>Translations!$B$62</f>
        <v>Exempel 1: Tre leverantörer levererar fast bränsle till anläggningen, och varje leverantör mäter varje last med sin egen bilvåg. I detta fall ska de genomsnittliga mätuppgifterna för respektive leverantörs bilvåg fyllas i på separata rader (uppgifter på tre rader). Om alla levererade laster bestäms med en och samma våg som verksamhetsutövaren innehar, fylls uppgifterna om genomsnittslasten i endast på en rad.</v>
      </c>
      <c r="G415" s="322"/>
      <c r="H415" s="322"/>
      <c r="I415" s="322"/>
      <c r="J415" s="322"/>
      <c r="K415" s="322"/>
      <c r="L415" s="322"/>
      <c r="M415" s="322"/>
      <c r="N415" s="322"/>
      <c r="O415" s="80"/>
      <c r="P415" s="81"/>
      <c r="Q415" s="81"/>
      <c r="R415" s="81"/>
      <c r="S415" s="81"/>
      <c r="T415" s="81"/>
      <c r="U415" s="81"/>
      <c r="V415" s="81"/>
      <c r="W415" s="82"/>
      <c r="X415" s="82"/>
      <c r="Y415" s="82"/>
      <c r="Z415" s="73"/>
    </row>
    <row r="416" spans="1:26" s="74" customFormat="1" ht="25.5" customHeight="1">
      <c r="A416" s="78"/>
      <c r="B416" s="50"/>
      <c r="C416" s="16"/>
      <c r="D416" s="16"/>
      <c r="E416" s="321"/>
      <c r="F416" s="322" t="str">
        <f>Translations!$B$63</f>
        <v>Exempel 2: En gasdriven fjärrvärmeanläggning har två pannor. Mängduppgifterna bestäms med separata flödesmätare för varje panna (två mätinstrument). I detta fall ska uppgifterna för de båda mätinstrumenten fyllas i på separata rader.</v>
      </c>
      <c r="G416" s="322"/>
      <c r="H416" s="322"/>
      <c r="I416" s="322"/>
      <c r="J416" s="322"/>
      <c r="K416" s="322"/>
      <c r="L416" s="322"/>
      <c r="M416" s="322"/>
      <c r="N416" s="322"/>
      <c r="O416" s="80"/>
      <c r="P416" s="81"/>
      <c r="Q416" s="81"/>
      <c r="R416" s="81"/>
      <c r="S416" s="81"/>
      <c r="T416" s="81"/>
      <c r="U416" s="81"/>
      <c r="V416" s="81"/>
      <c r="W416" s="82"/>
      <c r="X416" s="82"/>
      <c r="Y416" s="82"/>
      <c r="Z416" s="73"/>
    </row>
    <row r="417" spans="1:26" s="74" customFormat="1" ht="12.75" customHeight="1">
      <c r="A417" s="78"/>
      <c r="B417" s="50"/>
      <c r="C417" s="16"/>
      <c r="D417" s="16"/>
      <c r="E417" s="319" t="str">
        <f>Translations!$B$64</f>
        <v>Antalet mätningstillfällen</v>
      </c>
      <c r="F417" s="327" t="str">
        <f>Translations!$B$65</f>
        <v>Ange här antalet mätningstillfällen för mätinstrumentet på årsnivå. </v>
      </c>
      <c r="G417" s="327"/>
      <c r="H417" s="327"/>
      <c r="I417" s="327"/>
      <c r="J417" s="327"/>
      <c r="K417" s="327"/>
      <c r="L417" s="327"/>
      <c r="M417" s="327"/>
      <c r="N417" s="327"/>
      <c r="O417" s="80"/>
      <c r="P417" s="81"/>
      <c r="Q417" s="81"/>
      <c r="R417" s="81"/>
      <c r="S417" s="81"/>
      <c r="T417" s="81"/>
      <c r="U417" s="81"/>
      <c r="V417" s="81"/>
      <c r="W417" s="82"/>
      <c r="X417" s="82"/>
      <c r="Y417" s="82"/>
      <c r="Z417" s="73"/>
    </row>
    <row r="418" spans="1:26" s="74" customFormat="1" ht="12.75" customHeight="1">
      <c r="A418" s="78"/>
      <c r="B418" s="50"/>
      <c r="C418" s="16"/>
      <c r="D418" s="16"/>
      <c r="E418" s="321"/>
      <c r="F418" s="327" t="str">
        <f>Translations!$B$66</f>
        <v>Den årliga mängden som mätts med mätinstrumentet erhålls genom att multiplicera antalet mätningstillfällen med mängduppgiften per mätningstillfälle.</v>
      </c>
      <c r="G418" s="327"/>
      <c r="H418" s="327"/>
      <c r="I418" s="327"/>
      <c r="J418" s="327"/>
      <c r="K418" s="327"/>
      <c r="L418" s="327"/>
      <c r="M418" s="327"/>
      <c r="N418" s="327"/>
      <c r="O418" s="80"/>
      <c r="P418" s="81"/>
      <c r="Q418" s="81"/>
      <c r="R418" s="81"/>
      <c r="S418" s="81"/>
      <c r="T418" s="81"/>
      <c r="U418" s="81"/>
      <c r="V418" s="81"/>
      <c r="W418" s="82"/>
      <c r="X418" s="82"/>
      <c r="Y418" s="82"/>
      <c r="Z418" s="73"/>
    </row>
    <row r="419" spans="1:26" s="74" customFormat="1" ht="12.75" customHeight="1">
      <c r="A419" s="49"/>
      <c r="B419" s="50"/>
      <c r="C419" s="76"/>
      <c r="D419" s="16"/>
      <c r="E419" s="319" t="str">
        <f>Translations!$B$67</f>
        <v>Osäkerhet för enskild mätningstillfälle</v>
      </c>
      <c r="F419" s="322" t="str">
        <f>Translations!$B$68</f>
        <v>Ange den relativa osäkerheten för det enskilda mätningstillfället uttryckt i procent.</v>
      </c>
      <c r="G419" s="322"/>
      <c r="H419" s="322"/>
      <c r="I419" s="322"/>
      <c r="J419" s="322"/>
      <c r="K419" s="322"/>
      <c r="L419" s="322"/>
      <c r="M419" s="322"/>
      <c r="N419" s="322"/>
      <c r="O419" s="52"/>
      <c r="P419" s="49"/>
      <c r="Q419" s="49"/>
      <c r="R419" s="49"/>
      <c r="S419" s="49"/>
      <c r="T419" s="49"/>
      <c r="U419" s="49"/>
      <c r="V419" s="49"/>
      <c r="W419" s="49"/>
      <c r="X419" s="49"/>
      <c r="Y419" s="49"/>
      <c r="Z419" s="73"/>
    </row>
    <row r="420" spans="1:26" s="74" customFormat="1" ht="38.25" customHeight="1">
      <c r="A420" s="49"/>
      <c r="B420" s="50"/>
      <c r="C420" s="76"/>
      <c r="D420" s="16"/>
      <c r="E420" s="320"/>
      <c r="F420" s="322" t="str">
        <f>Translations!$B$69</f>
        <v>I vissa fall ska den osäkerhet som meddelas här vara ett resultat av en tidigare beräkning. Till exempel i exempel 2 ovan ska man i fråga om gasmätarnas osäkerhet eventuellt ta hänsyn till de elektroniska mängdomvandlarnas osäkerhet. Dessa osäkerhetsfaktorer kan bestämmas genom att först använda verktygen i tabellen "Osäkerhet_Produkt" och ange de osäkerheter som erhållits i denna tabell.</v>
      </c>
      <c r="G420" s="322"/>
      <c r="H420" s="322"/>
      <c r="I420" s="322"/>
      <c r="J420" s="322"/>
      <c r="K420" s="322"/>
      <c r="L420" s="322"/>
      <c r="M420" s="322"/>
      <c r="N420" s="322"/>
      <c r="O420" s="52"/>
      <c r="P420" s="49"/>
      <c r="Q420" s="49"/>
      <c r="R420" s="49"/>
      <c r="S420" s="49"/>
      <c r="T420" s="49"/>
      <c r="U420" s="49"/>
      <c r="V420" s="49"/>
      <c r="W420" s="49"/>
      <c r="X420" s="49"/>
      <c r="Y420" s="49"/>
      <c r="Z420" s="73"/>
    </row>
    <row r="421" spans="1:26" s="74" customFormat="1" ht="25.5" customHeight="1">
      <c r="A421" s="49"/>
      <c r="B421" s="50"/>
      <c r="C421" s="76"/>
      <c r="D421" s="16"/>
      <c r="E421" s="320"/>
      <c r="F421" s="322" t="str">
        <f>Translations!$B$70</f>
        <v>Osäkerheten kan erhållas från olika källor, t.ex. det högsta tillåtna felet under drift i enlighet med lagstiftningen om mätinstrument, osäkerhet frånkalibrering, utrustningstillverkarens handlingar osv.</v>
      </c>
      <c r="G421" s="322"/>
      <c r="H421" s="322"/>
      <c r="I421" s="322"/>
      <c r="J421" s="322"/>
      <c r="K421" s="322"/>
      <c r="L421" s="322"/>
      <c r="M421" s="322"/>
      <c r="N421" s="322"/>
      <c r="O421" s="52"/>
      <c r="P421" s="49"/>
      <c r="Q421" s="49"/>
      <c r="R421" s="49"/>
      <c r="S421" s="49"/>
      <c r="T421" s="49"/>
      <c r="U421" s="49"/>
      <c r="V421" s="49"/>
      <c r="W421" s="49"/>
      <c r="X421" s="49"/>
      <c r="Y421" s="49"/>
      <c r="Z421" s="73"/>
    </row>
    <row r="422" spans="1:26" s="74" customFormat="1" ht="25.5" customHeight="1">
      <c r="A422" s="49"/>
      <c r="B422" s="50"/>
      <c r="C422" s="76"/>
      <c r="D422" s="16"/>
      <c r="E422" s="321"/>
      <c r="F422" s="322" t="str">
        <f>Translations!$B$71</f>
        <v>Osäkerhetsfördelningens typ och täckning i anslutning till procentandelen i fråga (standard eller utvidgad) ska meddelas i de följande kolumnerna (se nedan).</v>
      </c>
      <c r="G422" s="322"/>
      <c r="H422" s="322"/>
      <c r="I422" s="322"/>
      <c r="J422" s="322"/>
      <c r="K422" s="322"/>
      <c r="L422" s="322"/>
      <c r="M422" s="322"/>
      <c r="N422" s="322"/>
      <c r="O422" s="52"/>
      <c r="P422" s="49"/>
      <c r="Q422" s="49"/>
      <c r="R422" s="49"/>
      <c r="S422" s="49"/>
      <c r="T422" s="49"/>
      <c r="U422" s="49"/>
      <c r="V422" s="49"/>
      <c r="W422" s="49"/>
      <c r="X422" s="49"/>
      <c r="Y422" s="49"/>
      <c r="Z422" s="73"/>
    </row>
    <row r="423" spans="1:26" s="74" customFormat="1" ht="12.75" customHeight="1">
      <c r="A423" s="49"/>
      <c r="B423" s="50"/>
      <c r="C423" s="76"/>
      <c r="D423" s="16"/>
      <c r="E423" s="319" t="str">
        <f>Translations!$B$72</f>
        <v>Fördelningstyp</v>
      </c>
      <c r="F423" s="322" t="str">
        <f>Translations!$B$73</f>
        <v>Ange här den fördelningstyp som lämpar sig för osäkerheten genom att välja ett av följande alternativ (rullgardinsmeny):</v>
      </c>
      <c r="G423" s="322"/>
      <c r="H423" s="322"/>
      <c r="I423" s="322"/>
      <c r="J423" s="322"/>
      <c r="K423" s="322"/>
      <c r="L423" s="322"/>
      <c r="M423" s="322"/>
      <c r="N423" s="322"/>
      <c r="O423" s="52"/>
      <c r="P423" s="49"/>
      <c r="Q423" s="49"/>
      <c r="R423" s="49"/>
      <c r="S423" s="49"/>
      <c r="T423" s="49"/>
      <c r="U423" s="49"/>
      <c r="V423" s="49"/>
      <c r="W423" s="49"/>
      <c r="X423" s="49"/>
      <c r="Y423" s="49"/>
      <c r="Z423" s="73"/>
    </row>
    <row r="424" spans="1:26" s="74" customFormat="1" ht="25.5" customHeight="1">
      <c r="A424" s="78"/>
      <c r="B424" s="50"/>
      <c r="C424" s="16"/>
      <c r="D424" s="16"/>
      <c r="E424" s="325"/>
      <c r="F424" s="83" t="s">
        <v>41</v>
      </c>
      <c r="G424" s="313" t="str">
        <f>Translations!$B$74</f>
        <v>normalfördelning: en fördelning av detta slag förekommer i typiska fall i fråga om osäkerheter som erhålls från kalibreringsrapporter, utrustningstillverkarens handlingar och kombinerade osäkerheter.</v>
      </c>
      <c r="H424" s="313"/>
      <c r="I424" s="313"/>
      <c r="J424" s="313"/>
      <c r="K424" s="313"/>
      <c r="L424" s="313"/>
      <c r="M424" s="313"/>
      <c r="N424" s="313"/>
      <c r="O424" s="80"/>
      <c r="P424" s="81"/>
      <c r="Q424" s="81"/>
      <c r="R424" s="81"/>
      <c r="S424" s="81"/>
      <c r="T424" s="81"/>
      <c r="U424" s="81"/>
      <c r="V424" s="81"/>
      <c r="W424" s="82"/>
      <c r="X424" s="82"/>
      <c r="Y424" s="82"/>
      <c r="Z424" s="73"/>
    </row>
    <row r="425" spans="1:26" s="74" customFormat="1" ht="12.75" customHeight="1">
      <c r="A425" s="78"/>
      <c r="B425" s="50"/>
      <c r="C425" s="16"/>
      <c r="D425" s="16"/>
      <c r="E425" s="325"/>
      <c r="F425" s="83" t="s">
        <v>41</v>
      </c>
      <c r="G425" s="313" t="str">
        <f>Translations!$B$75</f>
        <v>jämn fördelning: en fördelning av detta slag förekommer i typiska fall i fråga om största tillåtna fel, toleranser och osäkerheter som meddelas i referenshandlingar.</v>
      </c>
      <c r="H425" s="313"/>
      <c r="I425" s="313"/>
      <c r="J425" s="313"/>
      <c r="K425" s="313"/>
      <c r="L425" s="313"/>
      <c r="M425" s="313"/>
      <c r="N425" s="313"/>
      <c r="O425" s="80"/>
      <c r="P425" s="81"/>
      <c r="Q425" s="81"/>
      <c r="R425" s="81"/>
      <c r="S425" s="81"/>
      <c r="T425" s="81"/>
      <c r="U425" s="81"/>
      <c r="V425" s="81"/>
      <c r="W425" s="82"/>
      <c r="X425" s="82"/>
      <c r="Y425" s="82"/>
      <c r="Z425" s="73"/>
    </row>
    <row r="426" spans="1:26" s="74" customFormat="1" ht="25.5" customHeight="1">
      <c r="A426" s="78"/>
      <c r="B426" s="50"/>
      <c r="C426" s="16"/>
      <c r="D426" s="16"/>
      <c r="E426" s="325"/>
      <c r="F426" s="83" t="s">
        <v>41</v>
      </c>
      <c r="G426" s="313" t="str">
        <f>Translations!$B$76</f>
        <v>triangelfördelning: en fördelning av detta slag används typiskt t.ex. i fall i vilka det endast finns lite populationsdata eller i vilka relationen mellan variabler är känd men datamängden är liten osv.</v>
      </c>
      <c r="H426" s="313"/>
      <c r="I426" s="313"/>
      <c r="J426" s="313"/>
      <c r="K426" s="313"/>
      <c r="L426" s="313"/>
      <c r="M426" s="313"/>
      <c r="N426" s="313"/>
      <c r="O426" s="80"/>
      <c r="P426" s="81"/>
      <c r="Q426" s="81"/>
      <c r="R426" s="81"/>
      <c r="S426" s="81"/>
      <c r="T426" s="81"/>
      <c r="U426" s="81"/>
      <c r="V426" s="81"/>
      <c r="W426" s="82"/>
      <c r="X426" s="82"/>
      <c r="Y426" s="82"/>
      <c r="Z426" s="73"/>
    </row>
    <row r="427" spans="1:26" s="74" customFormat="1" ht="12.75" customHeight="1">
      <c r="A427" s="78"/>
      <c r="B427" s="50"/>
      <c r="C427" s="16"/>
      <c r="D427" s="16"/>
      <c r="E427" s="321"/>
      <c r="F427" s="83" t="s">
        <v>41</v>
      </c>
      <c r="G427" s="326" t="str">
        <f>Translations!$B$77</f>
        <v>okänd fördelning: om fördelningstypen är okänd, är antagandet att typen är normalfördelning.</v>
      </c>
      <c r="H427" s="326"/>
      <c r="I427" s="326"/>
      <c r="J427" s="326"/>
      <c r="K427" s="326"/>
      <c r="L427" s="326"/>
      <c r="M427" s="326"/>
      <c r="N427" s="326"/>
      <c r="O427" s="80"/>
      <c r="P427" s="81"/>
      <c r="Q427" s="81"/>
      <c r="R427" s="81"/>
      <c r="S427" s="81"/>
      <c r="T427" s="81"/>
      <c r="U427" s="81"/>
      <c r="V427" s="81"/>
      <c r="W427" s="82"/>
      <c r="X427" s="82"/>
      <c r="Y427" s="82"/>
      <c r="Z427" s="73"/>
    </row>
    <row r="428" spans="1:26" s="74" customFormat="1" ht="12.75" customHeight="1">
      <c r="A428" s="49"/>
      <c r="B428" s="50"/>
      <c r="C428" s="76"/>
      <c r="D428" s="16"/>
      <c r="E428" s="319" t="str">
        <f>Translations!$B$78</f>
        <v>Standardosäkerhet eller utvidgad osäkerhet?</v>
      </c>
      <c r="F428" s="322" t="str">
        <f>Translations!$B$79</f>
        <v>Om normalfördelning används som typ, ange här om den osäkerhet som anges är en standardosäkerhet (1σ, k=1, 68 %) eller utvidgad osäkerhet (2σ, k=2, 95 %).</v>
      </c>
      <c r="G428" s="322"/>
      <c r="H428" s="322"/>
      <c r="I428" s="322"/>
      <c r="J428" s="322"/>
      <c r="K428" s="322"/>
      <c r="L428" s="322"/>
      <c r="M428" s="322"/>
      <c r="N428" s="322"/>
      <c r="O428" s="52"/>
      <c r="P428" s="49"/>
      <c r="Q428" s="49"/>
      <c r="R428" s="49"/>
      <c r="S428" s="49"/>
      <c r="T428" s="49"/>
      <c r="U428" s="49"/>
      <c r="V428" s="49"/>
      <c r="W428" s="49"/>
      <c r="X428" s="49"/>
      <c r="Y428" s="49"/>
      <c r="Z428" s="73"/>
    </row>
    <row r="429" spans="1:26" s="74" customFormat="1" ht="25.5" customHeight="1">
      <c r="A429" s="49"/>
      <c r="B429" s="50"/>
      <c r="C429" s="76"/>
      <c r="D429" s="16"/>
      <c r="E429" s="321"/>
      <c r="F429" s="322" t="str">
        <f>Translations!$B$80</f>
        <v>För alla övriga fördelningstyper är denna cell grå (ej relevant, uppgift kan inte matas i fältet).</v>
      </c>
      <c r="G429" s="322"/>
      <c r="H429" s="322"/>
      <c r="I429" s="322"/>
      <c r="J429" s="322"/>
      <c r="K429" s="322"/>
      <c r="L429" s="322"/>
      <c r="M429" s="322"/>
      <c r="N429" s="322"/>
      <c r="O429" s="52"/>
      <c r="P429" s="49"/>
      <c r="Q429" s="49"/>
      <c r="R429" s="49"/>
      <c r="S429" s="49"/>
      <c r="T429" s="49"/>
      <c r="U429" s="49"/>
      <c r="V429" s="49"/>
      <c r="W429" s="49"/>
      <c r="X429" s="49"/>
      <c r="Y429" s="49"/>
      <c r="Z429" s="73"/>
    </row>
    <row r="430" spans="1:26" s="74" customFormat="1" ht="25.5" customHeight="1">
      <c r="A430" s="49"/>
      <c r="B430" s="50"/>
      <c r="C430" s="76"/>
      <c r="D430" s="16"/>
      <c r="E430" s="319" t="str">
        <f>Translations!$B$81</f>
        <v>Är osäkerhetsvärdet "i drift"?</v>
      </c>
      <c r="F430" s="322" t="str">
        <f>Translations!$B$82</f>
        <v>Välj här om den osäkerhet som anges är "i drift" eller inte. "I drift" betyder att den fastställda osäkerheten tar hänsyn till alla parametrar som påverkar mätinstrumentets osäkerhet medan den används, t.ex. krypning.</v>
      </c>
      <c r="G430" s="322"/>
      <c r="H430" s="322"/>
      <c r="I430" s="322"/>
      <c r="J430" s="322"/>
      <c r="K430" s="322"/>
      <c r="L430" s="322"/>
      <c r="M430" s="322"/>
      <c r="N430" s="322"/>
      <c r="O430" s="52"/>
      <c r="P430" s="49"/>
      <c r="Q430" s="49"/>
      <c r="R430" s="49"/>
      <c r="S430" s="49"/>
      <c r="T430" s="49"/>
      <c r="U430" s="49"/>
      <c r="V430" s="49"/>
      <c r="W430" s="49"/>
      <c r="X430" s="49"/>
      <c r="Y430" s="49"/>
      <c r="Z430" s="73"/>
    </row>
    <row r="431" spans="1:26" s="74" customFormat="1" ht="25.5" customHeight="1">
      <c r="A431" s="49"/>
      <c r="B431" s="50"/>
      <c r="C431" s="76"/>
      <c r="D431" s="16"/>
      <c r="E431" s="321"/>
      <c r="F431" s="322" t="str">
        <f>Translations!$B$83</f>
        <v>Osäkerheten är "ej i drift", om det är fråga om det högsta tillåtna felet (MPE) osv.</v>
      </c>
      <c r="G431" s="322"/>
      <c r="H431" s="322"/>
      <c r="I431" s="322"/>
      <c r="J431" s="322"/>
      <c r="K431" s="322"/>
      <c r="L431" s="322"/>
      <c r="M431" s="322"/>
      <c r="N431" s="322"/>
      <c r="O431" s="52"/>
      <c r="P431" s="49"/>
      <c r="Q431" s="49"/>
      <c r="R431" s="49"/>
      <c r="S431" s="49"/>
      <c r="T431" s="49"/>
      <c r="U431" s="49"/>
      <c r="V431" s="49"/>
      <c r="W431" s="49"/>
      <c r="X431" s="49"/>
      <c r="Y431" s="49"/>
      <c r="Z431" s="73"/>
    </row>
    <row r="432" spans="1:26" s="74" customFormat="1" ht="12.75" customHeight="1">
      <c r="A432" s="49"/>
      <c r="B432" s="50"/>
      <c r="C432" s="76"/>
      <c r="D432" s="16"/>
      <c r="E432" s="319" t="str">
        <f>Translations!$B$84</f>
        <v>Justeringsfaktor </v>
      </c>
      <c r="F432" s="322" t="str">
        <f>Translations!$B$85</f>
        <v>Ange här den justeringsfaktor som används för att omvandla osäkerhetsvärdet från formen "ej i drift" till formen "i drift". Om "i drift" redan valts ovan, är cellen grå och värdet 1.</v>
      </c>
      <c r="G432" s="322"/>
      <c r="H432" s="322"/>
      <c r="I432" s="322"/>
      <c r="J432" s="322"/>
      <c r="K432" s="322"/>
      <c r="L432" s="322"/>
      <c r="M432" s="322"/>
      <c r="N432" s="322"/>
      <c r="O432" s="52"/>
      <c r="P432" s="49"/>
      <c r="Q432" s="49"/>
      <c r="R432" s="49"/>
      <c r="S432" s="49"/>
      <c r="T432" s="49"/>
      <c r="U432" s="49"/>
      <c r="V432" s="49"/>
      <c r="W432" s="49"/>
      <c r="X432" s="49"/>
      <c r="Y432" s="49"/>
      <c r="Z432" s="73"/>
    </row>
    <row r="433" spans="1:26" s="74" customFormat="1" ht="46.5" customHeight="1">
      <c r="A433" s="49"/>
      <c r="B433" s="50"/>
      <c r="C433" s="76"/>
      <c r="D433" s="16"/>
      <c r="E433" s="320"/>
      <c r="F433" s="323" t="str">
        <f>Translations!$B$86</f>
        <v>Mer information om tillämpning av justeringsfaktorn finns i GD4 och i Energimyndighetens anvisning om osäkerhetsbedömning. Om osäkerheten är det högsta tillåtna felet som anges i lagstiftningen om mätinstrument (MPE), kontrollera att du anger osäkerheten då MPE är i användning (MPES) i enlighet med det som fastställs i lagstiftningen (MPES är ofta två gånger MPE, men inte alltid). Observera att justeringsfaktorn är en annan omständighet än faktorn 2 som omvandlar standardosäkerhet till utvidgad osäkerhet (gäller normalfördelningar).</v>
      </c>
      <c r="G433" s="323"/>
      <c r="H433" s="323"/>
      <c r="I433" s="323"/>
      <c r="J433" s="323"/>
      <c r="K433" s="323"/>
      <c r="L433" s="323"/>
      <c r="M433" s="323"/>
      <c r="N433" s="323"/>
      <c r="O433" s="52"/>
      <c r="P433" s="49"/>
      <c r="Q433" s="49"/>
      <c r="R433" s="49"/>
      <c r="S433" s="49"/>
      <c r="T433" s="49"/>
      <c r="U433" s="49"/>
      <c r="V433" s="49"/>
      <c r="W433" s="49"/>
      <c r="X433" s="49"/>
      <c r="Y433" s="49"/>
      <c r="Z433" s="73"/>
    </row>
    <row r="434" spans="1:26" s="74" customFormat="1" ht="12.75" customHeight="1">
      <c r="A434" s="49"/>
      <c r="B434" s="50"/>
      <c r="C434" s="76"/>
      <c r="D434" s="16"/>
      <c r="E434" s="321"/>
      <c r="F434" s="324" t="str">
        <f>Translations!$B$87</f>
        <v>Om ingen siffra matas in som justeringsfaktor används siffran 2 då osäkerheten omvandlas till formen "i drift" vid beräkningen.</v>
      </c>
      <c r="G434" s="324"/>
      <c r="H434" s="324"/>
      <c r="I434" s="324"/>
      <c r="J434" s="324"/>
      <c r="K434" s="324"/>
      <c r="L434" s="324"/>
      <c r="M434" s="324"/>
      <c r="N434" s="324"/>
      <c r="O434" s="52"/>
      <c r="P434" s="49"/>
      <c r="Q434" s="49"/>
      <c r="R434" s="49"/>
      <c r="S434" s="49"/>
      <c r="T434" s="49"/>
      <c r="U434" s="49"/>
      <c r="V434" s="49"/>
      <c r="W434" s="49"/>
      <c r="X434" s="49"/>
      <c r="Y434" s="49"/>
      <c r="Z434" s="73"/>
    </row>
    <row r="435" spans="1:26" s="74" customFormat="1" ht="12.75" customHeight="1">
      <c r="A435" s="49"/>
      <c r="B435" s="50"/>
      <c r="C435" s="76"/>
      <c r="D435" s="16"/>
      <c r="E435" s="319" t="str">
        <f>Translations!$B$88</f>
        <v>Korrelerande eller icke-korrelerande?</v>
      </c>
      <c r="F435" s="322" t="str">
        <f>Translations!$B$89</f>
        <v>Ange här uppgift om huruvida de enskilda mätresultaten är korrelerande eller icke-korrelerande.</v>
      </c>
      <c r="G435" s="322"/>
      <c r="H435" s="322"/>
      <c r="I435" s="322"/>
      <c r="J435" s="322"/>
      <c r="K435" s="322"/>
      <c r="L435" s="322"/>
      <c r="M435" s="322"/>
      <c r="N435" s="322"/>
      <c r="O435" s="52"/>
      <c r="P435" s="49"/>
      <c r="Q435" s="49"/>
      <c r="R435" s="49"/>
      <c r="S435" s="49"/>
      <c r="T435" s="49"/>
      <c r="U435" s="49"/>
      <c r="V435" s="49"/>
      <c r="W435" s="49"/>
      <c r="X435" s="49"/>
      <c r="Y435" s="49"/>
      <c r="Z435" s="73"/>
    </row>
    <row r="436" spans="1:26" s="74" customFormat="1" ht="15.75" customHeight="1">
      <c r="A436" s="49"/>
      <c r="B436" s="50"/>
      <c r="C436" s="76"/>
      <c r="D436" s="16"/>
      <c r="E436" s="325"/>
      <c r="F436" s="322" t="str">
        <f>Translations!$B$90</f>
        <v>Två mätresultat är korrelerande om till exempel avvikelsen från "verkligt värde" systematiskt går i samma riktning och inte uppvisar en slumpmässig fördelning.</v>
      </c>
      <c r="G436" s="322"/>
      <c r="H436" s="322"/>
      <c r="I436" s="322"/>
      <c r="J436" s="322"/>
      <c r="K436" s="322"/>
      <c r="L436" s="322"/>
      <c r="M436" s="322"/>
      <c r="N436" s="322"/>
      <c r="O436" s="52"/>
      <c r="P436" s="49"/>
      <c r="Q436" s="49"/>
      <c r="R436" s="49"/>
      <c r="S436" s="49"/>
      <c r="T436" s="49"/>
      <c r="U436" s="49"/>
      <c r="V436" s="49"/>
      <c r="W436" s="49"/>
      <c r="X436" s="49"/>
      <c r="Y436" s="49"/>
      <c r="Z436" s="73"/>
    </row>
    <row r="437" spans="1:26" s="74" customFormat="1" ht="24" customHeight="1">
      <c r="A437" s="49"/>
      <c r="B437" s="50"/>
      <c r="C437" s="76"/>
      <c r="D437" s="16"/>
      <c r="E437" s="325"/>
      <c r="F437" s="322" t="str">
        <f>Translations!$B$91</f>
        <v>Mätresultat kan vara korrelerande om samma mätinstrument eller mätmetod används vid mätningen.</v>
      </c>
      <c r="G437" s="322"/>
      <c r="H437" s="322"/>
      <c r="I437" s="322"/>
      <c r="J437" s="322"/>
      <c r="K437" s="322"/>
      <c r="L437" s="322"/>
      <c r="M437" s="322"/>
      <c r="N437" s="322"/>
      <c r="O437" s="52"/>
      <c r="P437" s="49"/>
      <c r="Q437" s="49"/>
      <c r="R437" s="49"/>
      <c r="S437" s="49"/>
      <c r="T437" s="49"/>
      <c r="U437" s="49"/>
      <c r="V437" s="49"/>
      <c r="W437" s="49"/>
      <c r="X437" s="49"/>
      <c r="Y437" s="49"/>
      <c r="Z437" s="73"/>
    </row>
    <row r="438" spans="1:26" s="74" customFormat="1" ht="24" customHeight="1">
      <c r="A438" s="49"/>
      <c r="B438" s="50"/>
      <c r="C438" s="76"/>
      <c r="D438" s="16"/>
      <c r="E438" s="325"/>
      <c r="F438" s="322" t="str">
        <f>Translations!$B$92</f>
        <v>Exempel: Vare parti fast bränsle som levereras till anläggningen mäts med verksamhetsutövarens bilvåg. I detta fall kan mätningstillfällena antas vara korrelerande.</v>
      </c>
      <c r="G438" s="322"/>
      <c r="H438" s="322"/>
      <c r="I438" s="322"/>
      <c r="J438" s="322"/>
      <c r="K438" s="322"/>
      <c r="L438" s="322"/>
      <c r="M438" s="322"/>
      <c r="N438" s="322"/>
      <c r="O438" s="52"/>
      <c r="P438" s="49"/>
      <c r="Q438" s="49"/>
      <c r="R438" s="49"/>
      <c r="S438" s="49"/>
      <c r="T438" s="49"/>
      <c r="U438" s="49"/>
      <c r="V438" s="49"/>
      <c r="W438" s="49"/>
      <c r="X438" s="49"/>
      <c r="Y438" s="49"/>
      <c r="Z438" s="73"/>
    </row>
    <row r="439" spans="1:26" s="74" customFormat="1" ht="4.5" customHeight="1">
      <c r="A439" s="49"/>
      <c r="B439" s="50"/>
      <c r="C439" s="76"/>
      <c r="D439" s="16"/>
      <c r="E439" s="77"/>
      <c r="F439" s="77"/>
      <c r="G439" s="77"/>
      <c r="H439" s="77"/>
      <c r="I439" s="77"/>
      <c r="J439" s="77"/>
      <c r="K439" s="77"/>
      <c r="L439" s="77"/>
      <c r="M439" s="77"/>
      <c r="N439" s="77"/>
      <c r="O439" s="52"/>
      <c r="P439" s="49"/>
      <c r="Q439" s="49"/>
      <c r="R439" s="49"/>
      <c r="S439" s="49"/>
      <c r="T439" s="49"/>
      <c r="U439" s="49"/>
      <c r="V439" s="49"/>
      <c r="W439" s="49"/>
      <c r="X439" s="49"/>
      <c r="Y439" s="49"/>
      <c r="Z439" s="73"/>
    </row>
    <row r="440" spans="1:26" s="74" customFormat="1" ht="12.75" customHeight="1">
      <c r="A440" s="49"/>
      <c r="B440" s="50"/>
      <c r="C440" s="76"/>
      <c r="D440" s="84" t="s">
        <v>172</v>
      </c>
      <c r="E440" s="317" t="str">
        <f>Translations!$B$93</f>
        <v>Mängduppgift om bränsle-/materialmängd som levererats till/förbrukats på anläggningen</v>
      </c>
      <c r="F440" s="317"/>
      <c r="G440" s="317"/>
      <c r="H440" s="317"/>
      <c r="I440" s="317"/>
      <c r="J440" s="317"/>
      <c r="K440" s="317"/>
      <c r="L440" s="317"/>
      <c r="M440" s="317"/>
      <c r="N440" s="317"/>
      <c r="O440" s="52"/>
      <c r="P440" s="49"/>
      <c r="Q440" s="49"/>
      <c r="R440" s="49"/>
      <c r="S440" s="49"/>
      <c r="T440" s="49"/>
      <c r="U440" s="49"/>
      <c r="V440" s="49"/>
      <c r="W440" s="49"/>
      <c r="X440" s="49"/>
      <c r="Y440" s="49"/>
      <c r="Z440" s="73"/>
    </row>
    <row r="441" spans="1:26" s="74" customFormat="1" ht="59.25" customHeight="1">
      <c r="A441" s="49"/>
      <c r="B441" s="50"/>
      <c r="C441" s="76"/>
      <c r="D441" s="16"/>
      <c r="E441" s="180" t="str">
        <f>Translations!$B$94</f>
        <v>Namn eller kort beskrivning</v>
      </c>
      <c r="F441" s="85" t="str">
        <f>Translations!$B$95</f>
        <v>Mängduppgift för enskild mätningsgång [t.ex. t eller nm3/st.]</v>
      </c>
      <c r="G441" s="85" t="str">
        <f>Translations!$B$96</f>
        <v>Antalet mätningstillfällen per år [st./a]</v>
      </c>
      <c r="H441" s="85" t="str">
        <f>Translations!$B$97</f>
        <v>Mängduppgift per år [t.ex. t eller nm3/a]</v>
      </c>
      <c r="I441" s="85" t="str">
        <f>Translations!$B$67</f>
        <v>Osäkerhet för enskild mätningstillfälle</v>
      </c>
      <c r="J441" s="85" t="str">
        <f>Translations!$B$72</f>
        <v>Fördelningstyp</v>
      </c>
      <c r="K441" s="85" t="str">
        <f>Translations!$B$78</f>
        <v>Standardosäkerhet eller utvidgad osäkerhet?</v>
      </c>
      <c r="L441" s="85" t="str">
        <f>Translations!$B$81</f>
        <v>Är osäkerhetsvärdet "i drift"?</v>
      </c>
      <c r="M441" s="85" t="str">
        <f>Translations!$B$84</f>
        <v>Justeringsfaktor </v>
      </c>
      <c r="N441" s="85" t="str">
        <f>Translations!$B$88</f>
        <v>Korrelerande eller icke-korrelerande?</v>
      </c>
      <c r="O441" s="52"/>
      <c r="P441" s="49"/>
      <c r="Q441" s="49"/>
      <c r="R441" s="86" t="s">
        <v>166</v>
      </c>
      <c r="S441" s="86" t="s">
        <v>164</v>
      </c>
      <c r="T441" s="86" t="s">
        <v>165</v>
      </c>
      <c r="U441" s="86" t="s">
        <v>169</v>
      </c>
      <c r="V441" s="86" t="s">
        <v>190</v>
      </c>
      <c r="W441" s="86" t="s">
        <v>167</v>
      </c>
      <c r="X441" s="86" t="s">
        <v>168</v>
      </c>
      <c r="Y441" s="86" t="s">
        <v>191</v>
      </c>
      <c r="Z441" s="73"/>
    </row>
    <row r="442" spans="1:26" s="74" customFormat="1" ht="12.75" customHeight="1">
      <c r="A442" s="49"/>
      <c r="B442" s="50"/>
      <c r="C442" s="76"/>
      <c r="D442" s="87" t="s">
        <v>173</v>
      </c>
      <c r="E442" s="177"/>
      <c r="F442" s="2"/>
      <c r="G442" s="2"/>
      <c r="H442" s="88">
        <f>IF(COUNT(F442:G442)&gt;0,F442*G442,"")</f>
      </c>
      <c r="I442" s="3"/>
      <c r="J442" s="4"/>
      <c r="K442" s="4"/>
      <c r="L442" s="6"/>
      <c r="M442" s="183"/>
      <c r="N442" s="6"/>
      <c r="O442" s="52"/>
      <c r="P442" s="49"/>
      <c r="Q442" s="49"/>
      <c r="R442" s="89">
        <f>IF(J442="",INDEX(EUconst_DistributionCorrection,1),INDEX(EUconst_DistributionCorrection,MATCH(J442,EUconst_DistributionType,0)))</f>
        <v>1</v>
      </c>
      <c r="S442" s="90">
        <f>IF(OR(K442="",J442=INDEX(EUconst_DistributionType,2),J442=INDEX(EUconst_DistributionType,3)),INDEX(EUconst_ConfidenceLevel,1),INDEX(EUconst_ConfidenceLevel,MATCH(K442,EUconst_UncertaintyType,0)))</f>
        <v>0.682689250166422</v>
      </c>
      <c r="T442" s="91">
        <f>IF(N442="",2,INDEX(EUconst_CorrelationFactor,MATCH(N442,EUconst_CorrelationType,0)))</f>
        <v>2</v>
      </c>
      <c r="U442" s="92" t="b">
        <f>OR(J442=INDEX(EUconst_DistributionType,2),J442=INDEX(EUconst_DistributionType,3))</f>
        <v>0</v>
      </c>
      <c r="V442" s="186">
        <f>IF(L442=INDEX(EUconst_InService,1),1,IF(M442="",2,M442))</f>
        <v>2</v>
      </c>
      <c r="W442" s="94">
        <f>IF(F442="","",ABS(G442)^T442*(ABS(F442)*I442*V442/R442/TINV(1-S442,10^6))^2)</f>
      </c>
      <c r="X442" s="94" t="b">
        <f>OR(INDEX(EUconst_DistributionType,2)=J442,INDEX(EUconst_DistributionType,3)=J442)</f>
        <v>0</v>
      </c>
      <c r="Y442" s="94" t="b">
        <f>L442=INDEX(EUconst_InService,1)</f>
        <v>0</v>
      </c>
      <c r="Z442" s="73"/>
    </row>
    <row r="443" spans="1:26" s="74" customFormat="1" ht="12.75" customHeight="1">
      <c r="A443" s="49"/>
      <c r="B443" s="50"/>
      <c r="C443" s="76"/>
      <c r="D443" s="87" t="s">
        <v>174</v>
      </c>
      <c r="E443" s="178"/>
      <c r="F443" s="5"/>
      <c r="G443" s="5"/>
      <c r="H443" s="96">
        <f>IF(COUNT(F443:G443)&gt;0,F443*G443,"")</f>
      </c>
      <c r="I443" s="6"/>
      <c r="J443" s="7"/>
      <c r="K443" s="7"/>
      <c r="L443" s="6"/>
      <c r="M443" s="184"/>
      <c r="N443" s="6"/>
      <c r="O443" s="52"/>
      <c r="P443" s="49"/>
      <c r="Q443" s="49"/>
      <c r="R443" s="89">
        <f>IF(J443="",INDEX(EUconst_DistributionCorrection,1),INDEX(EUconst_DistributionCorrection,MATCH(J443,EUconst_DistributionType,0)))</f>
        <v>1</v>
      </c>
      <c r="S443" s="90">
        <f>IF(OR(K443="",J443=INDEX(EUconst_DistributionType,2),J443=INDEX(EUconst_DistributionType,3)),INDEX(EUconst_ConfidenceLevel,1),INDEX(EUconst_ConfidenceLevel,MATCH(K443,EUconst_UncertaintyType,0)))</f>
        <v>0.682689250166422</v>
      </c>
      <c r="T443" s="91">
        <f>IF(N443="",2,INDEX(EUconst_CorrelationFactor,MATCH(N443,EUconst_CorrelationType,0)))</f>
        <v>2</v>
      </c>
      <c r="U443" s="92" t="b">
        <f>OR(J443=INDEX(EUconst_DistributionType,2),J443=INDEX(EUconst_DistributionType,3))</f>
        <v>0</v>
      </c>
      <c r="V443" s="186">
        <f>IF(L443=INDEX(EUconst_InService,1),1,IF(M443="",2,M443))</f>
        <v>2</v>
      </c>
      <c r="W443" s="94">
        <f>IF(F443="","",ABS(G443)^T443*(ABS(F443)*I443/R443/TINV(1-S443,10^6))^2)</f>
      </c>
      <c r="X443" s="94" t="b">
        <f>OR(INDEX(EUconst_DistributionType,2)=J443,INDEX(EUconst_DistributionType,3)=J443)</f>
        <v>0</v>
      </c>
      <c r="Y443" s="94" t="b">
        <f>L443=INDEX(EUconst_InService,1)</f>
        <v>0</v>
      </c>
      <c r="Z443" s="73"/>
    </row>
    <row r="444" spans="1:26" s="74" customFormat="1" ht="12.75" customHeight="1">
      <c r="A444" s="49"/>
      <c r="B444" s="50"/>
      <c r="C444" s="76"/>
      <c r="D444" s="87" t="s">
        <v>171</v>
      </c>
      <c r="E444" s="178"/>
      <c r="F444" s="5"/>
      <c r="G444" s="5"/>
      <c r="H444" s="96">
        <f>IF(COUNT(F444:G444)&gt;0,F444*G444,"")</f>
      </c>
      <c r="I444" s="6"/>
      <c r="J444" s="7"/>
      <c r="K444" s="7"/>
      <c r="L444" s="6"/>
      <c r="M444" s="184"/>
      <c r="N444" s="6"/>
      <c r="O444" s="52"/>
      <c r="P444" s="49"/>
      <c r="Q444" s="49"/>
      <c r="R444" s="89">
        <f>IF(J444="",INDEX(EUconst_DistributionCorrection,1),INDEX(EUconst_DistributionCorrection,MATCH(J444,EUconst_DistributionType,0)))</f>
        <v>1</v>
      </c>
      <c r="S444" s="90">
        <f>IF(OR(K444="",J444=INDEX(EUconst_DistributionType,2),J444=INDEX(EUconst_DistributionType,3)),INDEX(EUconst_ConfidenceLevel,1),INDEX(EUconst_ConfidenceLevel,MATCH(K444,EUconst_UncertaintyType,0)))</f>
        <v>0.682689250166422</v>
      </c>
      <c r="T444" s="91">
        <f>IF(N444="",2,INDEX(EUconst_CorrelationFactor,MATCH(N444,EUconst_CorrelationType,0)))</f>
        <v>2</v>
      </c>
      <c r="U444" s="92" t="b">
        <f>OR(J444=INDEX(EUconst_DistributionType,2),J444=INDEX(EUconst_DistributionType,3))</f>
        <v>0</v>
      </c>
      <c r="V444" s="186">
        <f>IF(L444=INDEX(EUconst_InService,1),1,IF(M444="",2,M444))</f>
        <v>2</v>
      </c>
      <c r="W444" s="94">
        <f>IF(F444="","",ABS(G444)^T444*(ABS(F444)*I444/R444/TINV(1-S444,10^6))^2)</f>
      </c>
      <c r="X444" s="94" t="b">
        <f>OR(INDEX(EUconst_DistributionType,2)=J444,INDEX(EUconst_DistributionType,3)=J444)</f>
        <v>0</v>
      </c>
      <c r="Y444" s="94" t="b">
        <f>L444=INDEX(EUconst_InService,1)</f>
        <v>0</v>
      </c>
      <c r="Z444" s="73"/>
    </row>
    <row r="445" spans="1:26" s="74" customFormat="1" ht="12.75" customHeight="1">
      <c r="A445" s="49"/>
      <c r="B445" s="50"/>
      <c r="C445" s="76"/>
      <c r="D445" s="87" t="s">
        <v>175</v>
      </c>
      <c r="E445" s="178"/>
      <c r="F445" s="5"/>
      <c r="G445" s="5"/>
      <c r="H445" s="96">
        <f>IF(COUNT(F445:G445)&gt;0,F445*G445,"")</f>
      </c>
      <c r="I445" s="6"/>
      <c r="J445" s="7"/>
      <c r="K445" s="7"/>
      <c r="L445" s="6"/>
      <c r="M445" s="184"/>
      <c r="N445" s="6"/>
      <c r="O445" s="52"/>
      <c r="P445" s="49"/>
      <c r="Q445" s="49"/>
      <c r="R445" s="89">
        <f>IF(J445="",INDEX(EUconst_DistributionCorrection,1),INDEX(EUconst_DistributionCorrection,MATCH(J445,EUconst_DistributionType,0)))</f>
        <v>1</v>
      </c>
      <c r="S445" s="90">
        <f>IF(OR(K445="",J445=INDEX(EUconst_DistributionType,2),J445=INDEX(EUconst_DistributionType,3)),INDEX(EUconst_ConfidenceLevel,1),INDEX(EUconst_ConfidenceLevel,MATCH(K445,EUconst_UncertaintyType,0)))</f>
        <v>0.682689250166422</v>
      </c>
      <c r="T445" s="91">
        <f>IF(N445="",2,INDEX(EUconst_CorrelationFactor,MATCH(N445,EUconst_CorrelationType,0)))</f>
        <v>2</v>
      </c>
      <c r="U445" s="92" t="b">
        <f>OR(J445=INDEX(EUconst_DistributionType,2),J445=INDEX(EUconst_DistributionType,3))</f>
        <v>0</v>
      </c>
      <c r="V445" s="186">
        <f>IF(L445=INDEX(EUconst_InService,1),1,IF(M445="",2,M445))</f>
        <v>2</v>
      </c>
      <c r="W445" s="94">
        <f>IF(F445="","",ABS(G445)^T445*(ABS(F445)*I445/R445/TINV(1-S445,10^6))^2)</f>
      </c>
      <c r="X445" s="94" t="b">
        <f>OR(INDEX(EUconst_DistributionType,2)=J445,INDEX(EUconst_DistributionType,3)=J445)</f>
        <v>0</v>
      </c>
      <c r="Y445" s="94" t="b">
        <f>L445=INDEX(EUconst_InService,1)</f>
        <v>0</v>
      </c>
      <c r="Z445" s="73"/>
    </row>
    <row r="446" spans="1:26" s="74" customFormat="1" ht="12.75" customHeight="1">
      <c r="A446" s="49"/>
      <c r="B446" s="50"/>
      <c r="C446" s="76"/>
      <c r="D446" s="87" t="s">
        <v>176</v>
      </c>
      <c r="E446" s="179"/>
      <c r="F446" s="8"/>
      <c r="G446" s="8"/>
      <c r="H446" s="97">
        <f>IF(COUNT(F446:G446)&gt;0,F446*G446,"")</f>
      </c>
      <c r="I446" s="9"/>
      <c r="J446" s="10"/>
      <c r="K446" s="10"/>
      <c r="L446" s="9"/>
      <c r="M446" s="185"/>
      <c r="N446" s="9"/>
      <c r="O446" s="52"/>
      <c r="P446" s="49"/>
      <c r="Q446" s="49"/>
      <c r="R446" s="89">
        <f>IF(J446="",INDEX(EUconst_DistributionCorrection,1),INDEX(EUconst_DistributionCorrection,MATCH(J446,EUconst_DistributionType,0)))</f>
        <v>1</v>
      </c>
      <c r="S446" s="90">
        <f>IF(OR(K446="",J446=INDEX(EUconst_DistributionType,2),J446=INDEX(EUconst_DistributionType,3)),INDEX(EUconst_ConfidenceLevel,1),INDEX(EUconst_ConfidenceLevel,MATCH(K446,EUconst_UncertaintyType,0)))</f>
        <v>0.682689250166422</v>
      </c>
      <c r="T446" s="91">
        <f>IF(N446="",2,INDEX(EUconst_CorrelationFactor,MATCH(N446,EUconst_CorrelationType,0)))</f>
        <v>2</v>
      </c>
      <c r="U446" s="92" t="b">
        <f>OR(J446=INDEX(EUconst_DistributionType,2),J446=INDEX(EUconst_DistributionType,3))</f>
        <v>0</v>
      </c>
      <c r="V446" s="186">
        <f>IF(L446=INDEX(EUconst_InService,1),1,IF(M446="",2,M446))</f>
        <v>2</v>
      </c>
      <c r="W446" s="94">
        <f>IF(F446="","",ABS(G446)^T446*(ABS(F446)*I446/R446/TINV(1-S446,10^6))^2)</f>
      </c>
      <c r="X446" s="94" t="b">
        <f>OR(INDEX(EUconst_DistributionType,2)=J446,INDEX(EUconst_DistributionType,3)=J446)</f>
        <v>0</v>
      </c>
      <c r="Y446" s="94" t="b">
        <f>L446=INDEX(EUconst_InService,1)</f>
        <v>0</v>
      </c>
      <c r="Z446" s="73">
        <f>IF(F446="","",ABS(G446)^T446*(ABS(F446)*I446/R446/TINV(1-S446,10^6))^2)</f>
      </c>
    </row>
    <row r="447" spans="1:26" s="74" customFormat="1" ht="4.5" customHeight="1">
      <c r="A447" s="49"/>
      <c r="B447" s="50"/>
      <c r="C447" s="76"/>
      <c r="D447" s="16"/>
      <c r="E447" s="77"/>
      <c r="F447" s="77"/>
      <c r="G447" s="77"/>
      <c r="H447" s="77"/>
      <c r="K447" s="77"/>
      <c r="L447" s="77"/>
      <c r="M447" s="77"/>
      <c r="O447" s="52"/>
      <c r="P447" s="49"/>
      <c r="Q447" s="49"/>
      <c r="R447" s="93"/>
      <c r="S447" s="93"/>
      <c r="T447" s="93"/>
      <c r="U447" s="49"/>
      <c r="V447" s="93"/>
      <c r="W447" s="93"/>
      <c r="X447" s="93"/>
      <c r="Y447" s="93"/>
      <c r="Z447" s="73"/>
    </row>
    <row r="448" spans="1:26" s="74" customFormat="1" ht="12.75" customHeight="1">
      <c r="A448" s="49"/>
      <c r="B448" s="50"/>
      <c r="C448" s="76"/>
      <c r="D448" s="84" t="s">
        <v>177</v>
      </c>
      <c r="E448" s="317" t="str">
        <f>Translations!$B$98</f>
        <v>Mängduppgift för bränsle-/materialmängd som förflyttats från anläggningen </v>
      </c>
      <c r="F448" s="317"/>
      <c r="G448" s="317"/>
      <c r="H448" s="317"/>
      <c r="I448" s="317"/>
      <c r="J448" s="317"/>
      <c r="K448" s="317"/>
      <c r="L448" s="317"/>
      <c r="M448" s="317"/>
      <c r="N448" s="317"/>
      <c r="O448" s="52"/>
      <c r="P448" s="49"/>
      <c r="Q448" s="49"/>
      <c r="R448" s="49"/>
      <c r="S448" s="49"/>
      <c r="T448" s="49"/>
      <c r="U448" s="49"/>
      <c r="V448" s="49"/>
      <c r="W448" s="49"/>
      <c r="X448" s="49"/>
      <c r="Y448" s="49"/>
      <c r="Z448" s="73"/>
    </row>
    <row r="449" spans="1:26" s="74" customFormat="1" ht="49.5" customHeight="1">
      <c r="A449" s="49"/>
      <c r="B449" s="50"/>
      <c r="C449" s="76"/>
      <c r="D449" s="16"/>
      <c r="E449" s="180" t="str">
        <f>Translations!$B$94</f>
        <v>Namn eller kort beskrivning</v>
      </c>
      <c r="F449" s="85" t="str">
        <f>Translations!$B$99</f>
        <v>Mängduppgift för enskild för flyttning [t.ex. t eller nm3/st.]</v>
      </c>
      <c r="G449" s="85" t="str">
        <f>Translations!$B$100</f>
        <v>Antalet förflyttningar per år [st./a]</v>
      </c>
      <c r="H449" s="85" t="str">
        <f>Translations!$B$97</f>
        <v>Mängduppgift per år [t.ex. t eller nm3/a]</v>
      </c>
      <c r="I449" s="85" t="str">
        <f>Translations!$B$67</f>
        <v>Osäkerhet för enskild mätningstillfälle</v>
      </c>
      <c r="J449" s="85" t="str">
        <f>Translations!$B$72</f>
        <v>Fördelningstyp</v>
      </c>
      <c r="K449" s="85" t="str">
        <f>Translations!$B$78</f>
        <v>Standardosäkerhet eller utvidgad osäkerhet?</v>
      </c>
      <c r="L449" s="85" t="str">
        <f>Translations!$B$81</f>
        <v>Är osäkerhetsvärdet "i drift"?</v>
      </c>
      <c r="M449" s="85" t="str">
        <f>Translations!$B$84</f>
        <v>Justeringsfaktor </v>
      </c>
      <c r="N449" s="85" t="str">
        <f>Translations!$B$88</f>
        <v>Korrelerande eller icke-korrelerande?</v>
      </c>
      <c r="O449" s="52"/>
      <c r="P449" s="49"/>
      <c r="Q449" s="49"/>
      <c r="R449" s="86" t="s">
        <v>166</v>
      </c>
      <c r="S449" s="86" t="s">
        <v>164</v>
      </c>
      <c r="T449" s="86" t="s">
        <v>165</v>
      </c>
      <c r="U449" s="86" t="s">
        <v>169</v>
      </c>
      <c r="V449" s="86" t="s">
        <v>190</v>
      </c>
      <c r="W449" s="86" t="s">
        <v>167</v>
      </c>
      <c r="X449" s="86" t="s">
        <v>168</v>
      </c>
      <c r="Y449" s="86" t="s">
        <v>191</v>
      </c>
      <c r="Z449" s="73"/>
    </row>
    <row r="450" spans="1:26" s="74" customFormat="1" ht="12.75" customHeight="1">
      <c r="A450" s="49"/>
      <c r="B450" s="50"/>
      <c r="C450" s="76"/>
      <c r="D450" s="87" t="s">
        <v>173</v>
      </c>
      <c r="E450" s="177"/>
      <c r="F450" s="2"/>
      <c r="G450" s="2"/>
      <c r="H450" s="88">
        <f>IF(COUNT(F450:G450)&gt;0,F450*G450,"")</f>
      </c>
      <c r="I450" s="3"/>
      <c r="J450" s="4"/>
      <c r="K450" s="4"/>
      <c r="L450" s="6"/>
      <c r="M450" s="183"/>
      <c r="N450" s="3"/>
      <c r="O450" s="52"/>
      <c r="P450" s="49"/>
      <c r="Q450" s="49"/>
      <c r="R450" s="89">
        <f>IF(J450="",INDEX(EUconst_DistributionCorrection,1),INDEX(EUconst_DistributionCorrection,MATCH(J450,EUconst_DistributionType,0)))</f>
        <v>1</v>
      </c>
      <c r="S450" s="90">
        <f>IF(OR(K450="",J450=INDEX(EUconst_DistributionType,2),J450=INDEX(EUconst_DistributionType,3)),INDEX(EUconst_ConfidenceLevel,1),INDEX(EUconst_ConfidenceLevel,MATCH(K450,EUconst_UncertaintyType,0)))</f>
        <v>0.682689250166422</v>
      </c>
      <c r="T450" s="91">
        <f>IF(N450="",2,INDEX(EUconst_CorrelationFactor,MATCH(N450,EUconst_CorrelationType,0)))</f>
        <v>2</v>
      </c>
      <c r="U450" s="92" t="b">
        <f>OR(J450=INDEX(EUconst_DistributionType,2),J450=INDEX(EUconst_DistributionType,3))</f>
        <v>0</v>
      </c>
      <c r="V450" s="186">
        <f>IF(L450=INDEX(EUconst_InService,1),1,IF(M450="",2,M450))</f>
        <v>2</v>
      </c>
      <c r="W450" s="94">
        <f>IF(F450="","",ABS(G450)^T450*(ABS(F450)*I450/R450/TINV(1-S450,10^6))^2)</f>
      </c>
      <c r="X450" s="94" t="b">
        <f>OR(INDEX(EUconst_DistributionType,2)=J450,INDEX(EUconst_DistributionType,3)=J450)</f>
        <v>0</v>
      </c>
      <c r="Y450" s="94" t="b">
        <f>L450=INDEX(EUconst_InService,1)</f>
        <v>0</v>
      </c>
      <c r="Z450" s="73"/>
    </row>
    <row r="451" spans="1:26" s="74" customFormat="1" ht="12.75" customHeight="1">
      <c r="A451" s="49"/>
      <c r="B451" s="50"/>
      <c r="C451" s="76"/>
      <c r="D451" s="87" t="s">
        <v>174</v>
      </c>
      <c r="E451" s="178"/>
      <c r="F451" s="5"/>
      <c r="G451" s="5"/>
      <c r="H451" s="96">
        <f>IF(COUNT(F451:G451)&gt;0,F451*G451,"")</f>
      </c>
      <c r="I451" s="6"/>
      <c r="J451" s="7"/>
      <c r="K451" s="7"/>
      <c r="L451" s="6"/>
      <c r="M451" s="184"/>
      <c r="N451" s="6"/>
      <c r="O451" s="52"/>
      <c r="P451" s="49"/>
      <c r="Q451" s="49"/>
      <c r="R451" s="89">
        <f>IF(J451="",INDEX(EUconst_DistributionCorrection,1),INDEX(EUconst_DistributionCorrection,MATCH(J451,EUconst_DistributionType,0)))</f>
        <v>1</v>
      </c>
      <c r="S451" s="90">
        <f>IF(OR(K451="",J451=INDEX(EUconst_DistributionType,2),J451=INDEX(EUconst_DistributionType,3)),INDEX(EUconst_ConfidenceLevel,1),INDEX(EUconst_ConfidenceLevel,MATCH(K451,EUconst_UncertaintyType,0)))</f>
        <v>0.682689250166422</v>
      </c>
      <c r="T451" s="91">
        <f>IF(N451="",2,INDEX(EUconst_CorrelationFactor,MATCH(N451,EUconst_CorrelationType,0)))</f>
        <v>2</v>
      </c>
      <c r="U451" s="92" t="b">
        <f>OR(J451=INDEX(EUconst_DistributionType,2),J451=INDEX(EUconst_DistributionType,3))</f>
        <v>0</v>
      </c>
      <c r="V451" s="186">
        <f>IF(L451=INDEX(EUconst_InService,1),1,IF(M451="",2,M451))</f>
        <v>2</v>
      </c>
      <c r="W451" s="94">
        <f>IF(F451="","",ABS(G451)^T451*(ABS(F451)*I451/R451/TINV(1-S451,10^6))^2)</f>
      </c>
      <c r="X451" s="94" t="b">
        <f>OR(INDEX(EUconst_DistributionType,2)=J451,INDEX(EUconst_DistributionType,3)=J451)</f>
        <v>0</v>
      </c>
      <c r="Y451" s="94" t="b">
        <f>L451=INDEX(EUconst_InService,1)</f>
        <v>0</v>
      </c>
      <c r="Z451" s="73"/>
    </row>
    <row r="452" spans="1:26" s="74" customFormat="1" ht="12.75" customHeight="1">
      <c r="A452" s="49"/>
      <c r="B452" s="50"/>
      <c r="C452" s="76"/>
      <c r="D452" s="87" t="s">
        <v>171</v>
      </c>
      <c r="E452" s="178"/>
      <c r="F452" s="5"/>
      <c r="G452" s="5"/>
      <c r="H452" s="96">
        <f>IF(COUNT(F452:G452)&gt;0,F452*G452,"")</f>
      </c>
      <c r="I452" s="6"/>
      <c r="J452" s="7"/>
      <c r="K452" s="7"/>
      <c r="L452" s="6"/>
      <c r="M452" s="184"/>
      <c r="N452" s="6"/>
      <c r="O452" s="52"/>
      <c r="P452" s="49"/>
      <c r="Q452" s="49"/>
      <c r="R452" s="89">
        <f>IF(J452="",INDEX(EUconst_DistributionCorrection,1),INDEX(EUconst_DistributionCorrection,MATCH(J452,EUconst_DistributionType,0)))</f>
        <v>1</v>
      </c>
      <c r="S452" s="90">
        <f>IF(OR(K452="",J452=INDEX(EUconst_DistributionType,2),J452=INDEX(EUconst_DistributionType,3)),INDEX(EUconst_ConfidenceLevel,1),INDEX(EUconst_ConfidenceLevel,MATCH(K452,EUconst_UncertaintyType,0)))</f>
        <v>0.682689250166422</v>
      </c>
      <c r="T452" s="91">
        <f>IF(N452="",2,INDEX(EUconst_CorrelationFactor,MATCH(N452,EUconst_CorrelationType,0)))</f>
        <v>2</v>
      </c>
      <c r="U452" s="92" t="b">
        <f>OR(J452=INDEX(EUconst_DistributionType,2),J452=INDEX(EUconst_DistributionType,3))</f>
        <v>0</v>
      </c>
      <c r="V452" s="186">
        <f>IF(L452=INDEX(EUconst_InService,1),1,IF(M452="",2,M452))</f>
        <v>2</v>
      </c>
      <c r="W452" s="94">
        <f>IF(F452="","",ABS(G452)^T452*(ABS(F452)*I452/R452/TINV(1-S452,10^6))^2)</f>
      </c>
      <c r="X452" s="94" t="b">
        <f>OR(INDEX(EUconst_DistributionType,2)=J452,INDEX(EUconst_DistributionType,3)=J452)</f>
        <v>0</v>
      </c>
      <c r="Y452" s="94" t="b">
        <f>L452=INDEX(EUconst_InService,1)</f>
        <v>0</v>
      </c>
      <c r="Z452" s="73"/>
    </row>
    <row r="453" spans="1:26" s="74" customFormat="1" ht="12.75" customHeight="1">
      <c r="A453" s="49"/>
      <c r="B453" s="50"/>
      <c r="C453" s="76"/>
      <c r="D453" s="87" t="s">
        <v>175</v>
      </c>
      <c r="E453" s="178"/>
      <c r="F453" s="5"/>
      <c r="G453" s="5"/>
      <c r="H453" s="96">
        <f>IF(COUNT(F453:G453)&gt;0,F453*G453,"")</f>
      </c>
      <c r="I453" s="6"/>
      <c r="J453" s="7"/>
      <c r="K453" s="7"/>
      <c r="L453" s="6"/>
      <c r="M453" s="184"/>
      <c r="N453" s="6"/>
      <c r="O453" s="52"/>
      <c r="P453" s="49"/>
      <c r="Q453" s="49"/>
      <c r="R453" s="89">
        <f>IF(J453="",INDEX(EUconst_DistributionCorrection,1),INDEX(EUconst_DistributionCorrection,MATCH(J453,EUconst_DistributionType,0)))</f>
        <v>1</v>
      </c>
      <c r="S453" s="90">
        <f>IF(OR(K453="",J453=INDEX(EUconst_DistributionType,2),J453=INDEX(EUconst_DistributionType,3)),INDEX(EUconst_ConfidenceLevel,1),INDEX(EUconst_ConfidenceLevel,MATCH(K453,EUconst_UncertaintyType,0)))</f>
        <v>0.682689250166422</v>
      </c>
      <c r="T453" s="91">
        <f>IF(N453="",2,INDEX(EUconst_CorrelationFactor,MATCH(N453,EUconst_CorrelationType,0)))</f>
        <v>2</v>
      </c>
      <c r="U453" s="92" t="b">
        <f>OR(J453=INDEX(EUconst_DistributionType,2),J453=INDEX(EUconst_DistributionType,3))</f>
        <v>0</v>
      </c>
      <c r="V453" s="186">
        <f>IF(L453=INDEX(EUconst_InService,1),1,IF(M453="",2,M453))</f>
        <v>2</v>
      </c>
      <c r="W453" s="94">
        <f>IF(F453="","",ABS(G453)^T453*(ABS(F453)*I453/R453/TINV(1-S453,10^6))^2)</f>
      </c>
      <c r="X453" s="94" t="b">
        <f>OR(INDEX(EUconst_DistributionType,2)=J453,INDEX(EUconst_DistributionType,3)=J453)</f>
        <v>0</v>
      </c>
      <c r="Y453" s="94" t="b">
        <f>L453=INDEX(EUconst_InService,1)</f>
        <v>0</v>
      </c>
      <c r="Z453" s="73"/>
    </row>
    <row r="454" spans="1:26" s="74" customFormat="1" ht="12.75" customHeight="1">
      <c r="A454" s="49"/>
      <c r="B454" s="50"/>
      <c r="C454" s="76"/>
      <c r="D454" s="87" t="s">
        <v>176</v>
      </c>
      <c r="E454" s="179"/>
      <c r="F454" s="8"/>
      <c r="G454" s="8"/>
      <c r="H454" s="97">
        <f>IF(COUNT(F454:G454)&gt;0,F454*G454,"")</f>
      </c>
      <c r="I454" s="9"/>
      <c r="J454" s="10"/>
      <c r="K454" s="10"/>
      <c r="L454" s="9"/>
      <c r="M454" s="185"/>
      <c r="N454" s="9"/>
      <c r="O454" s="52"/>
      <c r="P454" s="49"/>
      <c r="Q454" s="49"/>
      <c r="R454" s="89">
        <f>IF(J454="",INDEX(EUconst_DistributionCorrection,1),INDEX(EUconst_DistributionCorrection,MATCH(J454,EUconst_DistributionType,0)))</f>
        <v>1</v>
      </c>
      <c r="S454" s="90">
        <f>IF(OR(K454="",J454=INDEX(EUconst_DistributionType,2),J454=INDEX(EUconst_DistributionType,3)),INDEX(EUconst_ConfidenceLevel,1),INDEX(EUconst_ConfidenceLevel,MATCH(K454,EUconst_UncertaintyType,0)))</f>
        <v>0.682689250166422</v>
      </c>
      <c r="T454" s="91">
        <f>IF(N454="",2,INDEX(EUconst_CorrelationFactor,MATCH(N454,EUconst_CorrelationType,0)))</f>
        <v>2</v>
      </c>
      <c r="U454" s="92" t="b">
        <f>OR(J454=INDEX(EUconst_DistributionType,2),J454=INDEX(EUconst_DistributionType,3))</f>
        <v>0</v>
      </c>
      <c r="V454" s="186">
        <f>IF(L454=INDEX(EUconst_InService,1),1,IF(M454="",2,M454))</f>
        <v>2</v>
      </c>
      <c r="W454" s="94">
        <f>IF(F454="","",ABS(G454)^T454*(ABS(F454)*I454/R454/TINV(1-S454,10^6))^2)</f>
      </c>
      <c r="X454" s="94" t="b">
        <f>OR(INDEX(EUconst_DistributionType,2)=J454,INDEX(EUconst_DistributionType,3)=J454)</f>
        <v>0</v>
      </c>
      <c r="Y454" s="94" t="b">
        <f>L454=INDEX(EUconst_InService,1)</f>
        <v>0</v>
      </c>
      <c r="Z454" s="73"/>
    </row>
    <row r="455" spans="1:26" s="74" customFormat="1" ht="4.5" customHeight="1">
      <c r="A455" s="49"/>
      <c r="B455" s="50"/>
      <c r="C455" s="76"/>
      <c r="D455" s="16"/>
      <c r="E455" s="77"/>
      <c r="F455" s="77"/>
      <c r="G455" s="77"/>
      <c r="H455" s="77"/>
      <c r="K455" s="77"/>
      <c r="L455" s="77"/>
      <c r="M455" s="77"/>
      <c r="O455" s="52"/>
      <c r="P455" s="49"/>
      <c r="Q455" s="49"/>
      <c r="R455" s="93"/>
      <c r="S455" s="93"/>
      <c r="T455" s="93"/>
      <c r="U455" s="49"/>
      <c r="V455" s="93"/>
      <c r="W455" s="93"/>
      <c r="X455" s="93"/>
      <c r="Y455" s="93"/>
      <c r="Z455" s="73"/>
    </row>
    <row r="456" spans="1:26" s="74" customFormat="1" ht="12.75" customHeight="1">
      <c r="A456" s="49"/>
      <c r="B456" s="50"/>
      <c r="C456" s="76"/>
      <c r="D456" s="84" t="s">
        <v>178</v>
      </c>
      <c r="E456" s="318" t="str">
        <f>Translations!$B$101</f>
        <v>Lagringskapacitet för bränsle-/materialmängd vid anläggningen</v>
      </c>
      <c r="F456" s="318"/>
      <c r="G456" s="318"/>
      <c r="H456" s="318"/>
      <c r="I456" s="318"/>
      <c r="J456" s="318"/>
      <c r="K456" s="318"/>
      <c r="L456" s="318"/>
      <c r="M456" s="318"/>
      <c r="N456" s="318"/>
      <c r="O456" s="52"/>
      <c r="P456" s="49"/>
      <c r="Q456" s="49"/>
      <c r="R456" s="49"/>
      <c r="S456" s="49"/>
      <c r="T456" s="49"/>
      <c r="U456" s="49"/>
      <c r="V456" s="49"/>
      <c r="W456" s="49"/>
      <c r="X456" s="49"/>
      <c r="Y456" s="49"/>
      <c r="Z456" s="73"/>
    </row>
    <row r="457" spans="1:26" s="74" customFormat="1" ht="38.25" customHeight="1">
      <c r="A457" s="49"/>
      <c r="B457" s="50"/>
      <c r="C457" s="76"/>
      <c r="D457" s="84"/>
      <c r="E457" s="313" t="str">
        <f>Translations!$B$102</f>
        <v>För att bestämma den övergripande osäkerheten antas att osäkerheten för avläsningarna på lagernivå alltid står i relation till lagringskapaciteten, inte till verkliga siffror. Detta gäller i typiska fall för siffror på en lagerbehållares nivå (t.ex. brännolja). Om verksamhetsutövaren emellertid kan visa att den relativa osäkerheten förändras med lagernivån, är det möjligt att i denna punkt i stället för kapaciteten ange lagringsnivån som den relativa osäkerheten förknippas med.</v>
      </c>
      <c r="F457" s="313"/>
      <c r="G457" s="313"/>
      <c r="H457" s="313"/>
      <c r="I457" s="313"/>
      <c r="J457" s="313"/>
      <c r="K457" s="313"/>
      <c r="L457" s="313"/>
      <c r="M457" s="313"/>
      <c r="N457" s="313"/>
      <c r="O457" s="98"/>
      <c r="P457" s="49"/>
      <c r="Q457" s="49"/>
      <c r="R457" s="49"/>
      <c r="S457" s="49"/>
      <c r="T457" s="49"/>
      <c r="U457" s="49"/>
      <c r="V457" s="49"/>
      <c r="W457" s="49"/>
      <c r="X457" s="49"/>
      <c r="Y457" s="49"/>
      <c r="Z457" s="73"/>
    </row>
    <row r="458" spans="1:26" s="74" customFormat="1" ht="49.5" customHeight="1">
      <c r="A458" s="49"/>
      <c r="B458" s="50"/>
      <c r="C458" s="76"/>
      <c r="D458" s="16"/>
      <c r="E458" s="180" t="str">
        <f>Translations!$B$94</f>
        <v>Namn eller kort beskrivning</v>
      </c>
      <c r="F458" s="85" t="str">
        <f>Translations!$B$103</f>
        <v>Lagerkapacitet [t.ex. t eller m³] </v>
      </c>
      <c r="G458" s="99"/>
      <c r="H458" s="85" t="str">
        <f>Translations!$B$103</f>
        <v>Lagerkapacitet [t.ex. t eller m³] </v>
      </c>
      <c r="I458" s="85" t="str">
        <f>Translations!$B$67</f>
        <v>Osäkerhet för enskild mätningstillfälle</v>
      </c>
      <c r="J458" s="85" t="str">
        <f>Translations!$B$72</f>
        <v>Fördelningstyp</v>
      </c>
      <c r="K458" s="85" t="str">
        <f>Translations!$B$78</f>
        <v>Standardosäkerhet eller utvidgad osäkerhet?</v>
      </c>
      <c r="L458" s="85" t="str">
        <f>Translations!$B$81</f>
        <v>Är osäkerhetsvärdet "i drift"?</v>
      </c>
      <c r="M458" s="85" t="str">
        <f>Translations!$B$84</f>
        <v>Justeringsfaktor </v>
      </c>
      <c r="N458" s="85" t="str">
        <f>Translations!$B$88</f>
        <v>Korrelerande eller icke-korrelerande?</v>
      </c>
      <c r="O458" s="98"/>
      <c r="P458" s="49"/>
      <c r="Q458" s="49"/>
      <c r="R458" s="86" t="s">
        <v>166</v>
      </c>
      <c r="S458" s="86" t="s">
        <v>164</v>
      </c>
      <c r="T458" s="86" t="s">
        <v>165</v>
      </c>
      <c r="U458" s="86" t="s">
        <v>169</v>
      </c>
      <c r="V458" s="86" t="s">
        <v>190</v>
      </c>
      <c r="W458" s="86" t="s">
        <v>167</v>
      </c>
      <c r="X458" s="86" t="s">
        <v>168</v>
      </c>
      <c r="Y458" s="86" t="s">
        <v>191</v>
      </c>
      <c r="Z458" s="73"/>
    </row>
    <row r="459" spans="1:26" s="74" customFormat="1" ht="12.75" customHeight="1">
      <c r="A459" s="49"/>
      <c r="B459" s="50"/>
      <c r="C459" s="76"/>
      <c r="D459" s="16"/>
      <c r="E459" s="181"/>
      <c r="F459" s="11"/>
      <c r="G459" s="99"/>
      <c r="H459" s="100">
        <f>IF(ISNUMBER(F459),F459,"")</f>
      </c>
      <c r="I459" s="12"/>
      <c r="J459" s="13"/>
      <c r="K459" s="13"/>
      <c r="L459" s="12"/>
      <c r="M459" s="187"/>
      <c r="N459" s="12"/>
      <c r="O459" s="98"/>
      <c r="P459" s="49"/>
      <c r="Q459" s="49"/>
      <c r="R459" s="89">
        <f>IF(J459="",INDEX(EUconst_DistributionCorrection,1),INDEX(EUconst_DistributionCorrection,MATCH(J459,EUconst_DistributionType,0)))</f>
        <v>1</v>
      </c>
      <c r="S459" s="90">
        <f>IF(OR(K459="",J459=INDEX(EUconst_DistributionType,2),J459=INDEX(EUconst_DistributionType,3)),INDEX(EUconst_ConfidenceLevel,1),INDEX(EUconst_ConfidenceLevel,MATCH(K459,EUconst_UncertaintyType,0)))</f>
        <v>0.682689250166422</v>
      </c>
      <c r="T459" s="91">
        <f>IF(N459="",2,INDEX(EUconst_CorrelationFactor,MATCH(N459,EUconst_CorrelationType,0)))</f>
        <v>2</v>
      </c>
      <c r="U459" s="92" t="b">
        <f>OR(J459=INDEX(EUconst_DistributionType,2),J459=INDEX(EUconst_DistributionType,3))</f>
        <v>0</v>
      </c>
      <c r="V459" s="186">
        <f>IF(L459=INDEX(EUconst_InService,1),1,IF(M459="",2,M459))</f>
        <v>2</v>
      </c>
      <c r="W459" s="94">
        <f>IF(H459="","",2^(T459)*(ABS(H459)*I459/R459/TINV(1-S459,10^6))^2)</f>
      </c>
      <c r="X459" s="94" t="b">
        <f>OR(INDEX(EUconst_DistributionType,2)=J459,INDEX(EUconst_DistributionType,3)=J459)</f>
        <v>0</v>
      </c>
      <c r="Y459" s="94" t="b">
        <f>L459=INDEX(EUconst_InService,1)</f>
        <v>0</v>
      </c>
      <c r="Z459" s="73"/>
    </row>
    <row r="460" spans="1:26" s="74" customFormat="1" ht="4.5" customHeight="1">
      <c r="A460" s="49"/>
      <c r="B460" s="50"/>
      <c r="C460" s="76"/>
      <c r="D460" s="16"/>
      <c r="E460" s="16"/>
      <c r="F460" s="16"/>
      <c r="G460" s="16"/>
      <c r="H460" s="16"/>
      <c r="I460" s="16"/>
      <c r="J460" s="16"/>
      <c r="K460" s="16"/>
      <c r="L460" s="16"/>
      <c r="M460" s="16"/>
      <c r="N460" s="16"/>
      <c r="O460" s="98"/>
      <c r="P460" s="49"/>
      <c r="Q460" s="49"/>
      <c r="R460" s="101"/>
      <c r="S460" s="102"/>
      <c r="T460" s="103"/>
      <c r="U460" s="104"/>
      <c r="V460" s="93"/>
      <c r="W460" s="105"/>
      <c r="X460" s="105"/>
      <c r="Y460" s="95"/>
      <c r="Z460" s="73"/>
    </row>
    <row r="461" spans="1:26" s="74" customFormat="1" ht="12.75" customHeight="1">
      <c r="A461" s="49"/>
      <c r="B461" s="50"/>
      <c r="C461" s="76"/>
      <c r="D461" s="84" t="s">
        <v>179</v>
      </c>
      <c r="E461" s="318" t="str">
        <f>Translations!$B$104</f>
        <v>Lagernivå i årets början och slut</v>
      </c>
      <c r="F461" s="318"/>
      <c r="G461" s="318"/>
      <c r="H461" s="318"/>
      <c r="I461" s="318"/>
      <c r="J461" s="318"/>
      <c r="K461" s="318"/>
      <c r="L461" s="318"/>
      <c r="M461" s="318"/>
      <c r="N461" s="318"/>
      <c r="O461" s="98"/>
      <c r="P461" s="49"/>
      <c r="Q461" s="49"/>
      <c r="R461" s="49"/>
      <c r="S461" s="49"/>
      <c r="T461" s="49"/>
      <c r="U461" s="49"/>
      <c r="V461" s="49"/>
      <c r="W461" s="49"/>
      <c r="X461" s="49"/>
      <c r="Y461" s="49"/>
      <c r="Z461" s="73"/>
    </row>
    <row r="462" spans="1:26" s="74" customFormat="1" ht="25.5" customHeight="1">
      <c r="A462" s="49"/>
      <c r="B462" s="50"/>
      <c r="C462" s="76"/>
      <c r="D462" s="84"/>
      <c r="E462" s="313" t="str">
        <f>Translations!$B$105</f>
        <v>Detta fält är inte obligatoriskt för bestämning av den årliga genomsnittliga osäkerheten. Den verkliga uppnådda osäkerheten kan dock bestämmas genom att fylla i punkterna a och b ovan, tillsammans med uppgifterna nedan om lagret i årets början och slut.</v>
      </c>
      <c r="F462" s="313"/>
      <c r="G462" s="313"/>
      <c r="H462" s="313"/>
      <c r="I462" s="313"/>
      <c r="J462" s="313"/>
      <c r="K462" s="313"/>
      <c r="L462" s="313"/>
      <c r="M462" s="313"/>
      <c r="N462" s="313"/>
      <c r="O462" s="98"/>
      <c r="P462" s="49"/>
      <c r="Q462" s="49"/>
      <c r="R462" s="49"/>
      <c r="S462" s="49"/>
      <c r="T462" s="49"/>
      <c r="U462" s="49"/>
      <c r="V462" s="49"/>
      <c r="W462" s="49"/>
      <c r="X462" s="49"/>
      <c r="Y462" s="49"/>
      <c r="Z462" s="73"/>
    </row>
    <row r="463" spans="1:26" s="74" customFormat="1" ht="49.5" customHeight="1">
      <c r="A463" s="49"/>
      <c r="B463" s="50"/>
      <c r="C463" s="76"/>
      <c r="D463" s="16"/>
      <c r="E463" s="180" t="str">
        <f>Translations!$B$94</f>
        <v>Namn eller kort beskrivning</v>
      </c>
      <c r="F463" s="85" t="str">
        <f>Translations!$B$106</f>
        <v>Lagermängd [t.ex. t eller m³] </v>
      </c>
      <c r="G463" s="99"/>
      <c r="H463" s="85" t="str">
        <f>Translations!$B$106</f>
        <v>Lagermängd [t.ex. t eller m³] </v>
      </c>
      <c r="K463" s="77"/>
      <c r="L463" s="77"/>
      <c r="M463" s="77"/>
      <c r="N463" s="77"/>
      <c r="O463" s="98"/>
      <c r="P463" s="49"/>
      <c r="Q463" s="49"/>
      <c r="R463" s="49"/>
      <c r="S463" s="49"/>
      <c r="T463" s="49"/>
      <c r="U463" s="49"/>
      <c r="V463" s="49"/>
      <c r="W463" s="49"/>
      <c r="X463" s="49"/>
      <c r="Y463" s="49"/>
      <c r="Z463" s="73"/>
    </row>
    <row r="464" spans="1:26" s="74" customFormat="1" ht="12.75" customHeight="1">
      <c r="A464" s="49"/>
      <c r="B464" s="50"/>
      <c r="C464" s="76"/>
      <c r="D464" s="16"/>
      <c r="E464" s="182" t="str">
        <f>Translations!$B$107</f>
        <v>I början av året</v>
      </c>
      <c r="F464" s="11"/>
      <c r="G464" s="99"/>
      <c r="H464" s="100">
        <f>IF(ISNUMBER(F464),F464,"")</f>
      </c>
      <c r="K464" s="77"/>
      <c r="L464" s="77"/>
      <c r="M464" s="77"/>
      <c r="N464" s="77"/>
      <c r="O464" s="98"/>
      <c r="P464" s="49"/>
      <c r="Q464" s="49"/>
      <c r="R464" s="49"/>
      <c r="S464" s="49"/>
      <c r="T464" s="49"/>
      <c r="U464" s="49"/>
      <c r="V464" s="49"/>
      <c r="W464" s="49"/>
      <c r="X464" s="49"/>
      <c r="Y464" s="49"/>
      <c r="Z464" s="73"/>
    </row>
    <row r="465" spans="1:26" s="74" customFormat="1" ht="12.75" customHeight="1">
      <c r="A465" s="49"/>
      <c r="B465" s="50"/>
      <c r="C465" s="76"/>
      <c r="D465" s="16"/>
      <c r="E465" s="182" t="str">
        <f>Translations!$B$108</f>
        <v>I slutet av året</v>
      </c>
      <c r="F465" s="11"/>
      <c r="G465" s="99"/>
      <c r="H465" s="100">
        <f>IF(ISNUMBER(F465),F465,"")</f>
      </c>
      <c r="K465" s="77"/>
      <c r="L465" s="77"/>
      <c r="M465" s="77"/>
      <c r="N465" s="77"/>
      <c r="O465" s="98"/>
      <c r="P465" s="49"/>
      <c r="Q465" s="49"/>
      <c r="R465" s="49"/>
      <c r="S465" s="49"/>
      <c r="T465" s="49"/>
      <c r="U465" s="49"/>
      <c r="V465" s="49"/>
      <c r="W465" s="49"/>
      <c r="X465" s="49"/>
      <c r="Y465" s="49"/>
      <c r="Z465" s="73"/>
    </row>
    <row r="466" spans="1:26" s="74" customFormat="1" ht="4.5" customHeight="1">
      <c r="A466" s="49"/>
      <c r="B466" s="50"/>
      <c r="C466" s="76"/>
      <c r="D466" s="16"/>
      <c r="E466" s="77"/>
      <c r="F466" s="77"/>
      <c r="G466" s="77"/>
      <c r="H466" s="77"/>
      <c r="J466" s="77"/>
      <c r="K466" s="77"/>
      <c r="L466" s="77"/>
      <c r="M466" s="77"/>
      <c r="N466" s="77"/>
      <c r="O466" s="98"/>
      <c r="P466" s="49"/>
      <c r="Q466" s="49"/>
      <c r="R466" s="49"/>
      <c r="S466" s="49"/>
      <c r="T466" s="49"/>
      <c r="U466" s="49"/>
      <c r="V466" s="49"/>
      <c r="W466" s="49"/>
      <c r="X466" s="49"/>
      <c r="Y466" s="49"/>
      <c r="Z466" s="73"/>
    </row>
    <row r="467" spans="1:26" s="74" customFormat="1" ht="12.75" customHeight="1">
      <c r="A467" s="49"/>
      <c r="B467" s="50"/>
      <c r="C467" s="76"/>
      <c r="D467" s="84" t="s">
        <v>180</v>
      </c>
      <c r="E467" s="106" t="str">
        <f>Translations!$B$109</f>
        <v>Genomsnittlig årlig förbrukning [t.ex. t eller nm³] </v>
      </c>
      <c r="F467" s="106"/>
      <c r="G467" s="106"/>
      <c r="H467" s="107"/>
      <c r="I467" s="108"/>
      <c r="J467" s="109">
        <f>IF(COUNT(H442:H446,H450:H454,H464:H465)&gt;0,SUM(H442:H446,H464)-SUM(H450:H454,H465),"")</f>
      </c>
      <c r="K467" s="310" t="str">
        <f>Translations!$B$110</f>
        <v>Lagerkapacitet (andel av den årliga mängduppgiften):</v>
      </c>
      <c r="L467" s="311"/>
      <c r="M467" s="312"/>
      <c r="N467" s="110">
        <f>IF(ISNUMBER(J467),IF(J467&gt;0,SUM(H459)/J467,""),"")</f>
      </c>
      <c r="O467" s="98"/>
      <c r="P467" s="49"/>
      <c r="Q467" s="49"/>
      <c r="R467" s="49"/>
      <c r="S467" s="49"/>
      <c r="T467" s="49"/>
      <c r="U467" s="49"/>
      <c r="V467" s="49"/>
      <c r="W467" s="49"/>
      <c r="X467" s="49"/>
      <c r="Y467" s="49"/>
      <c r="Z467" s="73"/>
    </row>
    <row r="468" spans="1:26" s="74" customFormat="1" ht="25.5" customHeight="1">
      <c r="A468" s="49"/>
      <c r="B468" s="50"/>
      <c r="C468" s="76"/>
      <c r="D468" s="16"/>
      <c r="E468" s="313" t="str">
        <f>Translations!$B$111</f>
        <v>Den årliga förbrukningen har beräknats genom att subtrahera den mängd som förflyttats från anläggningen (punkt b) från den mängd som levererats till/förbrukats vid anläggningen (punkt a) och ta hänsyn till lagerförändringarna (punkt d).</v>
      </c>
      <c r="F468" s="313"/>
      <c r="G468" s="313"/>
      <c r="H468" s="313"/>
      <c r="I468" s="313"/>
      <c r="J468" s="313"/>
      <c r="K468" s="77"/>
      <c r="L468" s="77"/>
      <c r="M468" s="77"/>
      <c r="N468" s="188">
        <f>IF(N467="","",IF(N467&gt;=5%,"&gt;=5%","&lt;5%"))</f>
      </c>
      <c r="O468" s="98"/>
      <c r="P468" s="49"/>
      <c r="Q468" s="49"/>
      <c r="R468" s="49"/>
      <c r="S468" s="49"/>
      <c r="T468" s="49"/>
      <c r="U468" s="49"/>
      <c r="V468" s="49"/>
      <c r="W468" s="49"/>
      <c r="X468" s="49"/>
      <c r="Y468" s="49"/>
      <c r="Z468" s="73"/>
    </row>
    <row r="469" spans="1:26" s="74" customFormat="1" ht="4.5" customHeight="1">
      <c r="A469" s="49"/>
      <c r="B469" s="50"/>
      <c r="C469" s="76"/>
      <c r="D469" s="16"/>
      <c r="E469" s="111"/>
      <c r="F469" s="111"/>
      <c r="G469" s="111"/>
      <c r="J469" s="112"/>
      <c r="K469" s="77"/>
      <c r="L469" s="77"/>
      <c r="M469" s="77"/>
      <c r="N469" s="77"/>
      <c r="O469" s="52"/>
      <c r="P469" s="49"/>
      <c r="Q469" s="49"/>
      <c r="R469" s="49"/>
      <c r="S469" s="49"/>
      <c r="T469" s="49"/>
      <c r="U469" s="49"/>
      <c r="V469" s="49"/>
      <c r="W469" s="49"/>
      <c r="X469" s="49"/>
      <c r="Y469" s="49"/>
      <c r="Z469" s="73"/>
    </row>
    <row r="470" spans="1:26" s="74" customFormat="1" ht="12.75" customHeight="1">
      <c r="A470" s="49"/>
      <c r="B470" s="50"/>
      <c r="C470" s="76"/>
      <c r="D470" s="84" t="s">
        <v>183</v>
      </c>
      <c r="E470" s="314" t="str">
        <f>Translations!$B$112</f>
        <v>Övergripande osäkerhet (k=1, 1σ, 68%)</v>
      </c>
      <c r="F470" s="314"/>
      <c r="G470" s="314"/>
      <c r="H470" s="107"/>
      <c r="I470" s="107"/>
      <c r="J470" s="113">
        <f>IF(OR(J467="",J467=0),"",SQRT(SUM(W442:W446,W450:W454,W459))/J467)</f>
      </c>
      <c r="L470" s="77"/>
      <c r="M470" s="114"/>
      <c r="N470" s="77"/>
      <c r="O470" s="52"/>
      <c r="P470" s="49"/>
      <c r="Q470" s="49"/>
      <c r="R470" s="49"/>
      <c r="S470" s="49"/>
      <c r="T470" s="49"/>
      <c r="U470" s="49"/>
      <c r="V470" s="49"/>
      <c r="W470" s="49"/>
      <c r="X470" s="49"/>
      <c r="Y470" s="49"/>
      <c r="Z470" s="73"/>
    </row>
    <row r="471" spans="1:26" s="74" customFormat="1" ht="12.75" customHeight="1">
      <c r="A471" s="49"/>
      <c r="B471" s="50"/>
      <c r="C471" s="76"/>
      <c r="D471" s="84" t="s">
        <v>188</v>
      </c>
      <c r="E471" s="315" t="str">
        <f>Translations!$B$113</f>
        <v>Övergripande osäkerhet (k=2, 2σ, 95%)</v>
      </c>
      <c r="F471" s="315"/>
      <c r="G471" s="315"/>
      <c r="H471" s="115"/>
      <c r="I471" s="115"/>
      <c r="J471" s="116">
        <f>IF(J470="","",J470*2)</f>
      </c>
      <c r="L471" s="117"/>
      <c r="M471" s="77"/>
      <c r="N471" s="77"/>
      <c r="O471" s="52"/>
      <c r="P471" s="49"/>
      <c r="Q471" s="49"/>
      <c r="R471" s="49"/>
      <c r="S471" s="49"/>
      <c r="T471" s="49"/>
      <c r="U471" s="49"/>
      <c r="V471" s="49"/>
      <c r="W471" s="118"/>
      <c r="X471" s="118"/>
      <c r="Y471" s="118"/>
      <c r="Z471" s="73"/>
    </row>
    <row r="472" spans="1:26" s="74" customFormat="1" ht="33" customHeight="1">
      <c r="A472" s="49"/>
      <c r="B472" s="50"/>
      <c r="C472" s="76"/>
      <c r="D472" s="16"/>
      <c r="E472" s="316" t="str">
        <f>Translations!$B$114</f>
        <v>Detta är osäkerheten av bestämmandet av den mängduppgift om bränsle-/materialmängden som används på anläggningen på årsnivå. Detta osäkerhetsvärde jämförs med den största tillåtna osäkerheten som motsvarar bestämningsnivån. Till exempel den största tillåtna osäkerheten som motsvarar nivå 4 för mängduppgiften för bränslen i standardberäkningsmetoden är +/- 1,5 % under kalenderåret.</v>
      </c>
      <c r="F472" s="316"/>
      <c r="G472" s="316"/>
      <c r="H472" s="316"/>
      <c r="I472" s="316"/>
      <c r="J472" s="316"/>
      <c r="K472" s="316"/>
      <c r="L472" s="77"/>
      <c r="M472" s="77"/>
      <c r="N472" s="77"/>
      <c r="O472" s="52"/>
      <c r="P472" s="49"/>
      <c r="Q472" s="49"/>
      <c r="R472" s="49"/>
      <c r="S472" s="49"/>
      <c r="T472" s="49"/>
      <c r="U472" s="49"/>
      <c r="V472" s="49"/>
      <c r="W472" s="49"/>
      <c r="X472" s="49"/>
      <c r="Y472" s="49"/>
      <c r="Z472" s="73"/>
    </row>
    <row r="473" spans="1:31" ht="12.75" customHeight="1" thickBot="1">
      <c r="A473" s="62"/>
      <c r="B473" s="50"/>
      <c r="C473" s="63"/>
      <c r="D473" s="64"/>
      <c r="E473" s="65"/>
      <c r="F473" s="66"/>
      <c r="G473" s="67"/>
      <c r="H473" s="67"/>
      <c r="I473" s="67"/>
      <c r="J473" s="67"/>
      <c r="K473" s="67"/>
      <c r="L473" s="67"/>
      <c r="M473" s="67"/>
      <c r="N473" s="67"/>
      <c r="O473" s="68"/>
      <c r="P473" s="69"/>
      <c r="Q473" s="69"/>
      <c r="R473" s="69"/>
      <c r="S473" s="69"/>
      <c r="T473" s="69"/>
      <c r="U473" s="69"/>
      <c r="V473" s="69"/>
      <c r="W473" s="70"/>
      <c r="X473" s="70"/>
      <c r="Y473" s="70"/>
      <c r="Z473" s="71"/>
      <c r="AA473" s="72"/>
      <c r="AB473" s="72"/>
      <c r="AC473" s="72"/>
      <c r="AD473" s="72"/>
      <c r="AE473" s="72"/>
    </row>
    <row r="474" spans="1:26" s="74" customFormat="1" ht="12.75" customHeight="1" thickBot="1">
      <c r="A474" s="49"/>
      <c r="B474" s="50"/>
      <c r="C474" s="16"/>
      <c r="D474" s="16"/>
      <c r="E474" s="16"/>
      <c r="F474" s="16"/>
      <c r="G474" s="16"/>
      <c r="H474" s="16"/>
      <c r="I474" s="16"/>
      <c r="J474" s="16"/>
      <c r="K474" s="16"/>
      <c r="L474" s="16"/>
      <c r="M474" s="16"/>
      <c r="N474" s="16"/>
      <c r="O474" s="52"/>
      <c r="P474" s="49"/>
      <c r="Q474" s="49"/>
      <c r="R474" s="49"/>
      <c r="S474" s="49"/>
      <c r="T474" s="49"/>
      <c r="U474" s="49"/>
      <c r="V474" s="49"/>
      <c r="W474" s="49"/>
      <c r="X474" s="49"/>
      <c r="Y474" s="49"/>
      <c r="Z474" s="73"/>
    </row>
    <row r="475" spans="1:26" s="74" customFormat="1" ht="15.75" customHeight="1" thickBot="1">
      <c r="A475" s="49"/>
      <c r="B475" s="50"/>
      <c r="C475" s="75">
        <f>C409+1</f>
        <v>8</v>
      </c>
      <c r="D475" s="16"/>
      <c r="E475" s="328" t="str">
        <f>Translations!$B$53</f>
        <v>Detta är ett valfritt verktyg för beräkning av osäkerhet i anslutning till mätning på årsnivå.</v>
      </c>
      <c r="F475" s="328"/>
      <c r="G475" s="328"/>
      <c r="H475" s="328"/>
      <c r="I475" s="328"/>
      <c r="J475" s="328"/>
      <c r="K475" s="328"/>
      <c r="L475" s="328"/>
      <c r="M475" s="328"/>
      <c r="N475" s="328"/>
      <c r="O475" s="52"/>
      <c r="P475" s="49"/>
      <c r="Q475" s="49"/>
      <c r="R475" s="49"/>
      <c r="S475" s="49"/>
      <c r="T475" s="49"/>
      <c r="U475" s="49"/>
      <c r="V475" s="49"/>
      <c r="W475" s="49"/>
      <c r="X475" s="49"/>
      <c r="Y475" s="49"/>
      <c r="Z475" s="73"/>
    </row>
    <row r="476" spans="1:26" s="74" customFormat="1" ht="4.5" customHeight="1">
      <c r="A476" s="49"/>
      <c r="B476" s="50"/>
      <c r="C476" s="76"/>
      <c r="D476" s="16"/>
      <c r="E476" s="77"/>
      <c r="F476" s="77"/>
      <c r="G476" s="77"/>
      <c r="H476" s="77"/>
      <c r="I476" s="77"/>
      <c r="J476" s="77"/>
      <c r="K476" s="77"/>
      <c r="L476" s="77"/>
      <c r="M476" s="77"/>
      <c r="N476" s="77"/>
      <c r="O476" s="52"/>
      <c r="P476" s="49"/>
      <c r="Q476" s="49"/>
      <c r="R476" s="49"/>
      <c r="S476" s="49"/>
      <c r="T476" s="49"/>
      <c r="U476" s="49"/>
      <c r="V476" s="49"/>
      <c r="W476" s="49"/>
      <c r="X476" s="49"/>
      <c r="Y476" s="49"/>
      <c r="Z476" s="73"/>
    </row>
    <row r="477" spans="1:26" s="74" customFormat="1" ht="38.25" customHeight="1">
      <c r="A477" s="78"/>
      <c r="B477" s="50"/>
      <c r="C477" s="16"/>
      <c r="D477" s="16"/>
      <c r="E477" s="79" t="str">
        <f>Translations!$B$54</f>
        <v>Mängduppgift (import, förbrukning)</v>
      </c>
      <c r="F477" s="322" t="str">
        <f>Translations!$B$55</f>
        <v>Ange här uppgifterna om varje mätinstrument som används för att mäta mängden bränsle eller material som levererats till anläggningen (t.ex. anläggningen har två undermätningar med vilka de förbrukade totala mängderna eller uppgifterna som erhållits av leverantören av respektive bränsle eller material kan anmälas).</v>
      </c>
      <c r="G477" s="322"/>
      <c r="H477" s="322"/>
      <c r="I477" s="322"/>
      <c r="J477" s="322"/>
      <c r="K477" s="322"/>
      <c r="L477" s="322"/>
      <c r="M477" s="322"/>
      <c r="N477" s="322"/>
      <c r="O477" s="80"/>
      <c r="P477" s="81"/>
      <c r="Q477" s="81"/>
      <c r="R477" s="81"/>
      <c r="S477" s="81"/>
      <c r="T477" s="81"/>
      <c r="U477" s="81"/>
      <c r="V477" s="81"/>
      <c r="W477" s="82"/>
      <c r="X477" s="82"/>
      <c r="Y477" s="82"/>
      <c r="Z477" s="73"/>
    </row>
    <row r="478" spans="1:26" s="74" customFormat="1" ht="25.5" customHeight="1">
      <c r="A478" s="78"/>
      <c r="B478" s="50"/>
      <c r="C478" s="16"/>
      <c r="D478" s="16"/>
      <c r="E478" s="79" t="str">
        <f>Translations!$B$56</f>
        <v>Mängduppgift (överföring till annat ställe)</v>
      </c>
      <c r="F478" s="322" t="str">
        <f>Translations!$B$57</f>
        <v>Ange här uppgifterna om varje mätinstrument med vilket bränsle förs från anläggningen i stället för att bränslet förbrukas i anläggningen (t.ex. naturgas eller brännolja som sålts till tredje parter).</v>
      </c>
      <c r="G478" s="322"/>
      <c r="H478" s="322"/>
      <c r="I478" s="322"/>
      <c r="J478" s="322"/>
      <c r="K478" s="322"/>
      <c r="L478" s="322"/>
      <c r="M478" s="322"/>
      <c r="N478" s="322"/>
      <c r="O478" s="80"/>
      <c r="P478" s="81"/>
      <c r="Q478" s="81"/>
      <c r="R478" s="81"/>
      <c r="S478" s="81"/>
      <c r="T478" s="81"/>
      <c r="U478" s="81"/>
      <c r="V478" s="81"/>
      <c r="W478" s="82"/>
      <c r="X478" s="82"/>
      <c r="Y478" s="82"/>
      <c r="Z478" s="73"/>
    </row>
    <row r="479" spans="1:26" s="74" customFormat="1" ht="12.75" customHeight="1">
      <c r="A479" s="78"/>
      <c r="B479" s="50"/>
      <c r="C479" s="16"/>
      <c r="D479" s="16"/>
      <c r="E479" s="79" t="str">
        <f>Translations!$B$58</f>
        <v>Mängduppgift (lagrat)</v>
      </c>
      <c r="F479" s="322" t="str">
        <f>Translations!$B$59</f>
        <v>Ange här uppgifter om lager (t.ex. oljelager, silor), om bestämmandet av lagermängderna ingår i osäkerhetsbedömningen.</v>
      </c>
      <c r="G479" s="322"/>
      <c r="H479" s="322"/>
      <c r="I479" s="322"/>
      <c r="J479" s="322"/>
      <c r="K479" s="322"/>
      <c r="L479" s="322"/>
      <c r="M479" s="322"/>
      <c r="N479" s="322"/>
      <c r="O479" s="80"/>
      <c r="P479" s="81"/>
      <c r="Q479" s="81"/>
      <c r="R479" s="81"/>
      <c r="S479" s="81"/>
      <c r="T479" s="81"/>
      <c r="U479" s="81"/>
      <c r="V479" s="81"/>
      <c r="W479" s="82"/>
      <c r="X479" s="82"/>
      <c r="Y479" s="82"/>
      <c r="Z479" s="73"/>
    </row>
    <row r="480" spans="1:26" s="74" customFormat="1" ht="12.75" customHeight="1">
      <c r="A480" s="78"/>
      <c r="B480" s="50"/>
      <c r="C480" s="16"/>
      <c r="D480" s="16"/>
      <c r="E480" s="319" t="str">
        <f>Translations!$B$60</f>
        <v>Mängduppgift för enskild mätning</v>
      </c>
      <c r="F480" s="322" t="str">
        <f>Translations!$B$61</f>
        <v>Ange här uppgifterna om mätinstrumentens genomsnittliga mätvärde vid en mätningsgång.</v>
      </c>
      <c r="G480" s="322"/>
      <c r="H480" s="322"/>
      <c r="I480" s="322"/>
      <c r="J480" s="322"/>
      <c r="K480" s="322"/>
      <c r="L480" s="322"/>
      <c r="M480" s="322"/>
      <c r="N480" s="322"/>
      <c r="O480" s="80"/>
      <c r="P480" s="81"/>
      <c r="Q480" s="81"/>
      <c r="R480" s="81"/>
      <c r="S480" s="81"/>
      <c r="T480" s="81"/>
      <c r="U480" s="81"/>
      <c r="V480" s="81"/>
      <c r="W480" s="82"/>
      <c r="X480" s="82"/>
      <c r="Y480" s="82"/>
      <c r="Z480" s="73"/>
    </row>
    <row r="481" spans="1:26" s="74" customFormat="1" ht="38.25" customHeight="1">
      <c r="A481" s="78"/>
      <c r="B481" s="50"/>
      <c r="C481" s="16"/>
      <c r="D481" s="16"/>
      <c r="E481" s="320"/>
      <c r="F481" s="322" t="str">
        <f>Translations!$B$62</f>
        <v>Exempel 1: Tre leverantörer levererar fast bränsle till anläggningen, och varje leverantör mäter varje last med sin egen bilvåg. I detta fall ska de genomsnittliga mätuppgifterna för respektive leverantörs bilvåg fyllas i på separata rader (uppgifter på tre rader). Om alla levererade laster bestäms med en och samma våg som verksamhetsutövaren innehar, fylls uppgifterna om genomsnittslasten i endast på en rad.</v>
      </c>
      <c r="G481" s="322"/>
      <c r="H481" s="322"/>
      <c r="I481" s="322"/>
      <c r="J481" s="322"/>
      <c r="K481" s="322"/>
      <c r="L481" s="322"/>
      <c r="M481" s="322"/>
      <c r="N481" s="322"/>
      <c r="O481" s="80"/>
      <c r="P481" s="81"/>
      <c r="Q481" s="81"/>
      <c r="R481" s="81"/>
      <c r="S481" s="81"/>
      <c r="T481" s="81"/>
      <c r="U481" s="81"/>
      <c r="V481" s="81"/>
      <c r="W481" s="82"/>
      <c r="X481" s="82"/>
      <c r="Y481" s="82"/>
      <c r="Z481" s="73"/>
    </row>
    <row r="482" spans="1:26" s="74" customFormat="1" ht="25.5" customHeight="1">
      <c r="A482" s="78"/>
      <c r="B482" s="50"/>
      <c r="C482" s="16"/>
      <c r="D482" s="16"/>
      <c r="E482" s="321"/>
      <c r="F482" s="322" t="str">
        <f>Translations!$B$63</f>
        <v>Exempel 2: En gasdriven fjärrvärmeanläggning har två pannor. Mängduppgifterna bestäms med separata flödesmätare för varje panna (två mätinstrument). I detta fall ska uppgifterna för de båda mätinstrumenten fyllas i på separata rader.</v>
      </c>
      <c r="G482" s="322"/>
      <c r="H482" s="322"/>
      <c r="I482" s="322"/>
      <c r="J482" s="322"/>
      <c r="K482" s="322"/>
      <c r="L482" s="322"/>
      <c r="M482" s="322"/>
      <c r="N482" s="322"/>
      <c r="O482" s="80"/>
      <c r="P482" s="81"/>
      <c r="Q482" s="81"/>
      <c r="R482" s="81"/>
      <c r="S482" s="81"/>
      <c r="T482" s="81"/>
      <c r="U482" s="81"/>
      <c r="V482" s="81"/>
      <c r="W482" s="82"/>
      <c r="X482" s="82"/>
      <c r="Y482" s="82"/>
      <c r="Z482" s="73"/>
    </row>
    <row r="483" spans="1:26" s="74" customFormat="1" ht="12.75" customHeight="1">
      <c r="A483" s="78"/>
      <c r="B483" s="50"/>
      <c r="C483" s="16"/>
      <c r="D483" s="16"/>
      <c r="E483" s="319" t="str">
        <f>Translations!$B$64</f>
        <v>Antalet mätningstillfällen</v>
      </c>
      <c r="F483" s="327" t="str">
        <f>Translations!$B$65</f>
        <v>Ange här antalet mätningstillfällen för mätinstrumentet på årsnivå. </v>
      </c>
      <c r="G483" s="327"/>
      <c r="H483" s="327"/>
      <c r="I483" s="327"/>
      <c r="J483" s="327"/>
      <c r="K483" s="327"/>
      <c r="L483" s="327"/>
      <c r="M483" s="327"/>
      <c r="N483" s="327"/>
      <c r="O483" s="80"/>
      <c r="P483" s="81"/>
      <c r="Q483" s="81"/>
      <c r="R483" s="81"/>
      <c r="S483" s="81"/>
      <c r="T483" s="81"/>
      <c r="U483" s="81"/>
      <c r="V483" s="81"/>
      <c r="W483" s="82"/>
      <c r="X483" s="82"/>
      <c r="Y483" s="82"/>
      <c r="Z483" s="73"/>
    </row>
    <row r="484" spans="1:26" s="74" customFormat="1" ht="12.75" customHeight="1">
      <c r="A484" s="78"/>
      <c r="B484" s="50"/>
      <c r="C484" s="16"/>
      <c r="D484" s="16"/>
      <c r="E484" s="321"/>
      <c r="F484" s="327" t="str">
        <f>Translations!$B$66</f>
        <v>Den årliga mängden som mätts med mätinstrumentet erhålls genom att multiplicera antalet mätningstillfällen med mängduppgiften per mätningstillfälle.</v>
      </c>
      <c r="G484" s="327"/>
      <c r="H484" s="327"/>
      <c r="I484" s="327"/>
      <c r="J484" s="327"/>
      <c r="K484" s="327"/>
      <c r="L484" s="327"/>
      <c r="M484" s="327"/>
      <c r="N484" s="327"/>
      <c r="O484" s="80"/>
      <c r="P484" s="81"/>
      <c r="Q484" s="81"/>
      <c r="R484" s="81"/>
      <c r="S484" s="81"/>
      <c r="T484" s="81"/>
      <c r="U484" s="81"/>
      <c r="V484" s="81"/>
      <c r="W484" s="82"/>
      <c r="X484" s="82"/>
      <c r="Y484" s="82"/>
      <c r="Z484" s="73"/>
    </row>
    <row r="485" spans="1:26" s="74" customFormat="1" ht="12.75" customHeight="1">
      <c r="A485" s="49"/>
      <c r="B485" s="50"/>
      <c r="C485" s="76"/>
      <c r="D485" s="16"/>
      <c r="E485" s="319" t="str">
        <f>Translations!$B$67</f>
        <v>Osäkerhet för enskild mätningstillfälle</v>
      </c>
      <c r="F485" s="322" t="str">
        <f>Translations!$B$68</f>
        <v>Ange den relativa osäkerheten för det enskilda mätningstillfället uttryckt i procent.</v>
      </c>
      <c r="G485" s="322"/>
      <c r="H485" s="322"/>
      <c r="I485" s="322"/>
      <c r="J485" s="322"/>
      <c r="K485" s="322"/>
      <c r="L485" s="322"/>
      <c r="M485" s="322"/>
      <c r="N485" s="322"/>
      <c r="O485" s="52"/>
      <c r="P485" s="49"/>
      <c r="Q485" s="49"/>
      <c r="R485" s="49"/>
      <c r="S485" s="49"/>
      <c r="T485" s="49"/>
      <c r="U485" s="49"/>
      <c r="V485" s="49"/>
      <c r="W485" s="49"/>
      <c r="X485" s="49"/>
      <c r="Y485" s="49"/>
      <c r="Z485" s="73"/>
    </row>
    <row r="486" spans="1:26" s="74" customFormat="1" ht="38.25" customHeight="1">
      <c r="A486" s="49"/>
      <c r="B486" s="50"/>
      <c r="C486" s="76"/>
      <c r="D486" s="16"/>
      <c r="E486" s="320"/>
      <c r="F486" s="322" t="str">
        <f>Translations!$B$69</f>
        <v>I vissa fall ska den osäkerhet som meddelas här vara ett resultat av en tidigare beräkning. Till exempel i exempel 2 ovan ska man i fråga om gasmätarnas osäkerhet eventuellt ta hänsyn till de elektroniska mängdomvandlarnas osäkerhet. Dessa osäkerhetsfaktorer kan bestämmas genom att först använda verktygen i tabellen "Osäkerhet_Produkt" och ange de osäkerheter som erhållits i denna tabell.</v>
      </c>
      <c r="G486" s="322"/>
      <c r="H486" s="322"/>
      <c r="I486" s="322"/>
      <c r="J486" s="322"/>
      <c r="K486" s="322"/>
      <c r="L486" s="322"/>
      <c r="M486" s="322"/>
      <c r="N486" s="322"/>
      <c r="O486" s="52"/>
      <c r="P486" s="49"/>
      <c r="Q486" s="49"/>
      <c r="R486" s="49"/>
      <c r="S486" s="49"/>
      <c r="T486" s="49"/>
      <c r="U486" s="49"/>
      <c r="V486" s="49"/>
      <c r="W486" s="49"/>
      <c r="X486" s="49"/>
      <c r="Y486" s="49"/>
      <c r="Z486" s="73"/>
    </row>
    <row r="487" spans="1:26" s="74" customFormat="1" ht="25.5" customHeight="1">
      <c r="A487" s="49"/>
      <c r="B487" s="50"/>
      <c r="C487" s="76"/>
      <c r="D487" s="16"/>
      <c r="E487" s="320"/>
      <c r="F487" s="322" t="str">
        <f>Translations!$B$70</f>
        <v>Osäkerheten kan erhållas från olika källor, t.ex. det högsta tillåtna felet under drift i enlighet med lagstiftningen om mätinstrument, osäkerhet frånkalibrering, utrustningstillverkarens handlingar osv.</v>
      </c>
      <c r="G487" s="322"/>
      <c r="H487" s="322"/>
      <c r="I487" s="322"/>
      <c r="J487" s="322"/>
      <c r="K487" s="322"/>
      <c r="L487" s="322"/>
      <c r="M487" s="322"/>
      <c r="N487" s="322"/>
      <c r="O487" s="52"/>
      <c r="P487" s="49"/>
      <c r="Q487" s="49"/>
      <c r="R487" s="49"/>
      <c r="S487" s="49"/>
      <c r="T487" s="49"/>
      <c r="U487" s="49"/>
      <c r="V487" s="49"/>
      <c r="W487" s="49"/>
      <c r="X487" s="49"/>
      <c r="Y487" s="49"/>
      <c r="Z487" s="73"/>
    </row>
    <row r="488" spans="1:26" s="74" customFormat="1" ht="25.5" customHeight="1">
      <c r="A488" s="49"/>
      <c r="B488" s="50"/>
      <c r="C488" s="76"/>
      <c r="D488" s="16"/>
      <c r="E488" s="321"/>
      <c r="F488" s="322" t="str">
        <f>Translations!$B$71</f>
        <v>Osäkerhetsfördelningens typ och täckning i anslutning till procentandelen i fråga (standard eller utvidgad) ska meddelas i de följande kolumnerna (se nedan).</v>
      </c>
      <c r="G488" s="322"/>
      <c r="H488" s="322"/>
      <c r="I488" s="322"/>
      <c r="J488" s="322"/>
      <c r="K488" s="322"/>
      <c r="L488" s="322"/>
      <c r="M488" s="322"/>
      <c r="N488" s="322"/>
      <c r="O488" s="52"/>
      <c r="P488" s="49"/>
      <c r="Q488" s="49"/>
      <c r="R488" s="49"/>
      <c r="S488" s="49"/>
      <c r="T488" s="49"/>
      <c r="U488" s="49"/>
      <c r="V488" s="49"/>
      <c r="W488" s="49"/>
      <c r="X488" s="49"/>
      <c r="Y488" s="49"/>
      <c r="Z488" s="73"/>
    </row>
    <row r="489" spans="1:26" s="74" customFormat="1" ht="12.75" customHeight="1">
      <c r="A489" s="49"/>
      <c r="B489" s="50"/>
      <c r="C489" s="76"/>
      <c r="D489" s="16"/>
      <c r="E489" s="319" t="str">
        <f>Translations!$B$72</f>
        <v>Fördelningstyp</v>
      </c>
      <c r="F489" s="322" t="str">
        <f>Translations!$B$73</f>
        <v>Ange här den fördelningstyp som lämpar sig för osäkerheten genom att välja ett av följande alternativ (rullgardinsmeny):</v>
      </c>
      <c r="G489" s="322"/>
      <c r="H489" s="322"/>
      <c r="I489" s="322"/>
      <c r="J489" s="322"/>
      <c r="K489" s="322"/>
      <c r="L489" s="322"/>
      <c r="M489" s="322"/>
      <c r="N489" s="322"/>
      <c r="O489" s="52"/>
      <c r="P489" s="49"/>
      <c r="Q489" s="49"/>
      <c r="R489" s="49"/>
      <c r="S489" s="49"/>
      <c r="T489" s="49"/>
      <c r="U489" s="49"/>
      <c r="V489" s="49"/>
      <c r="W489" s="49"/>
      <c r="X489" s="49"/>
      <c r="Y489" s="49"/>
      <c r="Z489" s="73"/>
    </row>
    <row r="490" spans="1:26" s="74" customFormat="1" ht="25.5" customHeight="1">
      <c r="A490" s="78"/>
      <c r="B490" s="50"/>
      <c r="C490" s="16"/>
      <c r="D490" s="16"/>
      <c r="E490" s="325"/>
      <c r="F490" s="83" t="s">
        <v>41</v>
      </c>
      <c r="G490" s="313" t="str">
        <f>Translations!$B$74</f>
        <v>normalfördelning: en fördelning av detta slag förekommer i typiska fall i fråga om osäkerheter som erhålls från kalibreringsrapporter, utrustningstillverkarens handlingar och kombinerade osäkerheter.</v>
      </c>
      <c r="H490" s="313"/>
      <c r="I490" s="313"/>
      <c r="J490" s="313"/>
      <c r="K490" s="313"/>
      <c r="L490" s="313"/>
      <c r="M490" s="313"/>
      <c r="N490" s="313"/>
      <c r="O490" s="80"/>
      <c r="P490" s="81"/>
      <c r="Q490" s="81"/>
      <c r="R490" s="81"/>
      <c r="S490" s="81"/>
      <c r="T490" s="81"/>
      <c r="U490" s="81"/>
      <c r="V490" s="81"/>
      <c r="W490" s="82"/>
      <c r="X490" s="82"/>
      <c r="Y490" s="82"/>
      <c r="Z490" s="73"/>
    </row>
    <row r="491" spans="1:26" s="74" customFormat="1" ht="12.75" customHeight="1">
      <c r="A491" s="78"/>
      <c r="B491" s="50"/>
      <c r="C491" s="16"/>
      <c r="D491" s="16"/>
      <c r="E491" s="325"/>
      <c r="F491" s="83" t="s">
        <v>41</v>
      </c>
      <c r="G491" s="313" t="str">
        <f>Translations!$B$75</f>
        <v>jämn fördelning: en fördelning av detta slag förekommer i typiska fall i fråga om största tillåtna fel, toleranser och osäkerheter som meddelas i referenshandlingar.</v>
      </c>
      <c r="H491" s="313"/>
      <c r="I491" s="313"/>
      <c r="J491" s="313"/>
      <c r="K491" s="313"/>
      <c r="L491" s="313"/>
      <c r="M491" s="313"/>
      <c r="N491" s="313"/>
      <c r="O491" s="80"/>
      <c r="P491" s="81"/>
      <c r="Q491" s="81"/>
      <c r="R491" s="81"/>
      <c r="S491" s="81"/>
      <c r="T491" s="81"/>
      <c r="U491" s="81"/>
      <c r="V491" s="81"/>
      <c r="W491" s="82"/>
      <c r="X491" s="82"/>
      <c r="Y491" s="82"/>
      <c r="Z491" s="73"/>
    </row>
    <row r="492" spans="1:26" s="74" customFormat="1" ht="25.5" customHeight="1">
      <c r="A492" s="78"/>
      <c r="B492" s="50"/>
      <c r="C492" s="16"/>
      <c r="D492" s="16"/>
      <c r="E492" s="325"/>
      <c r="F492" s="83" t="s">
        <v>41</v>
      </c>
      <c r="G492" s="313" t="str">
        <f>Translations!$B$76</f>
        <v>triangelfördelning: en fördelning av detta slag används typiskt t.ex. i fall i vilka det endast finns lite populationsdata eller i vilka relationen mellan variabler är känd men datamängden är liten osv.</v>
      </c>
      <c r="H492" s="313"/>
      <c r="I492" s="313"/>
      <c r="J492" s="313"/>
      <c r="K492" s="313"/>
      <c r="L492" s="313"/>
      <c r="M492" s="313"/>
      <c r="N492" s="313"/>
      <c r="O492" s="80"/>
      <c r="P492" s="81"/>
      <c r="Q492" s="81"/>
      <c r="R492" s="81"/>
      <c r="S492" s="81"/>
      <c r="T492" s="81"/>
      <c r="U492" s="81"/>
      <c r="V492" s="81"/>
      <c r="W492" s="82"/>
      <c r="X492" s="82"/>
      <c r="Y492" s="82"/>
      <c r="Z492" s="73"/>
    </row>
    <row r="493" spans="1:26" s="74" customFormat="1" ht="12.75" customHeight="1">
      <c r="A493" s="78"/>
      <c r="B493" s="50"/>
      <c r="C493" s="16"/>
      <c r="D493" s="16"/>
      <c r="E493" s="321"/>
      <c r="F493" s="83" t="s">
        <v>41</v>
      </c>
      <c r="G493" s="326" t="str">
        <f>Translations!$B$77</f>
        <v>okänd fördelning: om fördelningstypen är okänd, är antagandet att typen är normalfördelning.</v>
      </c>
      <c r="H493" s="326"/>
      <c r="I493" s="326"/>
      <c r="J493" s="326"/>
      <c r="K493" s="326"/>
      <c r="L493" s="326"/>
      <c r="M493" s="326"/>
      <c r="N493" s="326"/>
      <c r="O493" s="80"/>
      <c r="P493" s="81"/>
      <c r="Q493" s="81"/>
      <c r="R493" s="81"/>
      <c r="S493" s="81"/>
      <c r="T493" s="81"/>
      <c r="U493" s="81"/>
      <c r="V493" s="81"/>
      <c r="W493" s="82"/>
      <c r="X493" s="82"/>
      <c r="Y493" s="82"/>
      <c r="Z493" s="73"/>
    </row>
    <row r="494" spans="1:26" s="74" customFormat="1" ht="12.75" customHeight="1">
      <c r="A494" s="49"/>
      <c r="B494" s="50"/>
      <c r="C494" s="76"/>
      <c r="D494" s="16"/>
      <c r="E494" s="319" t="str">
        <f>Translations!$B$78</f>
        <v>Standardosäkerhet eller utvidgad osäkerhet?</v>
      </c>
      <c r="F494" s="322" t="str">
        <f>Translations!$B$79</f>
        <v>Om normalfördelning används som typ, ange här om den osäkerhet som anges är en standardosäkerhet (1σ, k=1, 68 %) eller utvidgad osäkerhet (2σ, k=2, 95 %).</v>
      </c>
      <c r="G494" s="322"/>
      <c r="H494" s="322"/>
      <c r="I494" s="322"/>
      <c r="J494" s="322"/>
      <c r="K494" s="322"/>
      <c r="L494" s="322"/>
      <c r="M494" s="322"/>
      <c r="N494" s="322"/>
      <c r="O494" s="52"/>
      <c r="P494" s="49"/>
      <c r="Q494" s="49"/>
      <c r="R494" s="49"/>
      <c r="S494" s="49"/>
      <c r="T494" s="49"/>
      <c r="U494" s="49"/>
      <c r="V494" s="49"/>
      <c r="W494" s="49"/>
      <c r="X494" s="49"/>
      <c r="Y494" s="49"/>
      <c r="Z494" s="73"/>
    </row>
    <row r="495" spans="1:26" s="74" customFormat="1" ht="25.5" customHeight="1">
      <c r="A495" s="49"/>
      <c r="B495" s="50"/>
      <c r="C495" s="76"/>
      <c r="D495" s="16"/>
      <c r="E495" s="321"/>
      <c r="F495" s="322" t="str">
        <f>Translations!$B$80</f>
        <v>För alla övriga fördelningstyper är denna cell grå (ej relevant, uppgift kan inte matas i fältet).</v>
      </c>
      <c r="G495" s="322"/>
      <c r="H495" s="322"/>
      <c r="I495" s="322"/>
      <c r="J495" s="322"/>
      <c r="K495" s="322"/>
      <c r="L495" s="322"/>
      <c r="M495" s="322"/>
      <c r="N495" s="322"/>
      <c r="O495" s="52"/>
      <c r="P495" s="49"/>
      <c r="Q495" s="49"/>
      <c r="R495" s="49"/>
      <c r="S495" s="49"/>
      <c r="T495" s="49"/>
      <c r="U495" s="49"/>
      <c r="V495" s="49"/>
      <c r="W495" s="49"/>
      <c r="X495" s="49"/>
      <c r="Y495" s="49"/>
      <c r="Z495" s="73"/>
    </row>
    <row r="496" spans="1:26" s="74" customFormat="1" ht="25.5" customHeight="1">
      <c r="A496" s="49"/>
      <c r="B496" s="50"/>
      <c r="C496" s="76"/>
      <c r="D496" s="16"/>
      <c r="E496" s="319" t="str">
        <f>Translations!$B$81</f>
        <v>Är osäkerhetsvärdet "i drift"?</v>
      </c>
      <c r="F496" s="322" t="str">
        <f>Translations!$B$82</f>
        <v>Välj här om den osäkerhet som anges är "i drift" eller inte. "I drift" betyder att den fastställda osäkerheten tar hänsyn till alla parametrar som påverkar mätinstrumentets osäkerhet medan den används, t.ex. krypning.</v>
      </c>
      <c r="G496" s="322"/>
      <c r="H496" s="322"/>
      <c r="I496" s="322"/>
      <c r="J496" s="322"/>
      <c r="K496" s="322"/>
      <c r="L496" s="322"/>
      <c r="M496" s="322"/>
      <c r="N496" s="322"/>
      <c r="O496" s="52"/>
      <c r="P496" s="49"/>
      <c r="Q496" s="49"/>
      <c r="R496" s="49"/>
      <c r="S496" s="49"/>
      <c r="T496" s="49"/>
      <c r="U496" s="49"/>
      <c r="V496" s="49"/>
      <c r="W496" s="49"/>
      <c r="X496" s="49"/>
      <c r="Y496" s="49"/>
      <c r="Z496" s="73"/>
    </row>
    <row r="497" spans="1:26" s="74" customFormat="1" ht="25.5" customHeight="1">
      <c r="A497" s="49"/>
      <c r="B497" s="50"/>
      <c r="C497" s="76"/>
      <c r="D497" s="16"/>
      <c r="E497" s="321"/>
      <c r="F497" s="322" t="str">
        <f>Translations!$B$83</f>
        <v>Osäkerheten är "ej i drift", om det är fråga om det högsta tillåtna felet (MPE) osv.</v>
      </c>
      <c r="G497" s="322"/>
      <c r="H497" s="322"/>
      <c r="I497" s="322"/>
      <c r="J497" s="322"/>
      <c r="K497" s="322"/>
      <c r="L497" s="322"/>
      <c r="M497" s="322"/>
      <c r="N497" s="322"/>
      <c r="O497" s="52"/>
      <c r="P497" s="49"/>
      <c r="Q497" s="49"/>
      <c r="R497" s="49"/>
      <c r="S497" s="49"/>
      <c r="T497" s="49"/>
      <c r="U497" s="49"/>
      <c r="V497" s="49"/>
      <c r="W497" s="49"/>
      <c r="X497" s="49"/>
      <c r="Y497" s="49"/>
      <c r="Z497" s="73"/>
    </row>
    <row r="498" spans="1:26" s="74" customFormat="1" ht="12.75" customHeight="1">
      <c r="A498" s="49"/>
      <c r="B498" s="50"/>
      <c r="C498" s="76"/>
      <c r="D498" s="16"/>
      <c r="E498" s="319" t="str">
        <f>Translations!$B$84</f>
        <v>Justeringsfaktor </v>
      </c>
      <c r="F498" s="322" t="str">
        <f>Translations!$B$85</f>
        <v>Ange här den justeringsfaktor som används för att omvandla osäkerhetsvärdet från formen "ej i drift" till formen "i drift". Om "i drift" redan valts ovan, är cellen grå och värdet 1.</v>
      </c>
      <c r="G498" s="322"/>
      <c r="H498" s="322"/>
      <c r="I498" s="322"/>
      <c r="J498" s="322"/>
      <c r="K498" s="322"/>
      <c r="L498" s="322"/>
      <c r="M498" s="322"/>
      <c r="N498" s="322"/>
      <c r="O498" s="52"/>
      <c r="P498" s="49"/>
      <c r="Q498" s="49"/>
      <c r="R498" s="49"/>
      <c r="S498" s="49"/>
      <c r="T498" s="49"/>
      <c r="U498" s="49"/>
      <c r="V498" s="49"/>
      <c r="W498" s="49"/>
      <c r="X498" s="49"/>
      <c r="Y498" s="49"/>
      <c r="Z498" s="73"/>
    </row>
    <row r="499" spans="1:26" s="74" customFormat="1" ht="45.75" customHeight="1">
      <c r="A499" s="49"/>
      <c r="B499" s="50"/>
      <c r="C499" s="76"/>
      <c r="D499" s="16"/>
      <c r="E499" s="320"/>
      <c r="F499" s="323" t="str">
        <f>Translations!$B$86</f>
        <v>Mer information om tillämpning av justeringsfaktorn finns i GD4 och i Energimyndighetens anvisning om osäkerhetsbedömning. Om osäkerheten är det högsta tillåtna felet som anges i lagstiftningen om mätinstrument (MPE), kontrollera att du anger osäkerheten då MPE är i användning (MPES) i enlighet med det som fastställs i lagstiftningen (MPES är ofta två gånger MPE, men inte alltid). Observera att justeringsfaktorn är en annan omständighet än faktorn 2 som omvandlar standardosäkerhet till utvidgad osäkerhet (gäller normalfördelningar).</v>
      </c>
      <c r="G499" s="323"/>
      <c r="H499" s="323"/>
      <c r="I499" s="323"/>
      <c r="J499" s="323"/>
      <c r="K499" s="323"/>
      <c r="L499" s="323"/>
      <c r="M499" s="323"/>
      <c r="N499" s="323"/>
      <c r="O499" s="52"/>
      <c r="P499" s="49"/>
      <c r="Q499" s="49"/>
      <c r="R499" s="49"/>
      <c r="S499" s="49"/>
      <c r="T499" s="49"/>
      <c r="U499" s="49"/>
      <c r="V499" s="49"/>
      <c r="W499" s="49"/>
      <c r="X499" s="49"/>
      <c r="Y499" s="49"/>
      <c r="Z499" s="73"/>
    </row>
    <row r="500" spans="1:26" s="74" customFormat="1" ht="12.75" customHeight="1">
      <c r="A500" s="49"/>
      <c r="B500" s="50"/>
      <c r="C500" s="76"/>
      <c r="D500" s="16"/>
      <c r="E500" s="321"/>
      <c r="F500" s="324" t="str">
        <f>Translations!$B$87</f>
        <v>Om ingen siffra matas in som justeringsfaktor används siffran 2 då osäkerheten omvandlas till formen "i drift" vid beräkningen.</v>
      </c>
      <c r="G500" s="324"/>
      <c r="H500" s="324"/>
      <c r="I500" s="324"/>
      <c r="J500" s="324"/>
      <c r="K500" s="324"/>
      <c r="L500" s="324"/>
      <c r="M500" s="324"/>
      <c r="N500" s="324"/>
      <c r="O500" s="52"/>
      <c r="P500" s="49"/>
      <c r="Q500" s="49"/>
      <c r="R500" s="49"/>
      <c r="S500" s="49"/>
      <c r="T500" s="49"/>
      <c r="U500" s="49"/>
      <c r="V500" s="49"/>
      <c r="W500" s="49"/>
      <c r="X500" s="49"/>
      <c r="Y500" s="49"/>
      <c r="Z500" s="73"/>
    </row>
    <row r="501" spans="1:26" s="74" customFormat="1" ht="12.75" customHeight="1">
      <c r="A501" s="49"/>
      <c r="B501" s="50"/>
      <c r="C501" s="76"/>
      <c r="D501" s="16"/>
      <c r="E501" s="319" t="str">
        <f>Translations!$B$88</f>
        <v>Korrelerande eller icke-korrelerande?</v>
      </c>
      <c r="F501" s="322" t="str">
        <f>Translations!$B$89</f>
        <v>Ange här uppgift om huruvida de enskilda mätresultaten är korrelerande eller icke-korrelerande.</v>
      </c>
      <c r="G501" s="322"/>
      <c r="H501" s="322"/>
      <c r="I501" s="322"/>
      <c r="J501" s="322"/>
      <c r="K501" s="322"/>
      <c r="L501" s="322"/>
      <c r="M501" s="322"/>
      <c r="N501" s="322"/>
      <c r="O501" s="52"/>
      <c r="P501" s="49"/>
      <c r="Q501" s="49"/>
      <c r="R501" s="49"/>
      <c r="S501" s="49"/>
      <c r="T501" s="49"/>
      <c r="U501" s="49"/>
      <c r="V501" s="49"/>
      <c r="W501" s="49"/>
      <c r="X501" s="49"/>
      <c r="Y501" s="49"/>
      <c r="Z501" s="73"/>
    </row>
    <row r="502" spans="1:26" s="74" customFormat="1" ht="13.5" customHeight="1">
      <c r="A502" s="49"/>
      <c r="B502" s="50"/>
      <c r="C502" s="76"/>
      <c r="D502" s="16"/>
      <c r="E502" s="325"/>
      <c r="F502" s="322" t="str">
        <f>Translations!$B$90</f>
        <v>Två mätresultat är korrelerande om till exempel avvikelsen från "verkligt värde" systematiskt går i samma riktning och inte uppvisar en slumpmässig fördelning.</v>
      </c>
      <c r="G502" s="322"/>
      <c r="H502" s="322"/>
      <c r="I502" s="322"/>
      <c r="J502" s="322"/>
      <c r="K502" s="322"/>
      <c r="L502" s="322"/>
      <c r="M502" s="322"/>
      <c r="N502" s="322"/>
      <c r="O502" s="52"/>
      <c r="P502" s="49"/>
      <c r="Q502" s="49"/>
      <c r="R502" s="49"/>
      <c r="S502" s="49"/>
      <c r="T502" s="49"/>
      <c r="U502" s="49"/>
      <c r="V502" s="49"/>
      <c r="W502" s="49"/>
      <c r="X502" s="49"/>
      <c r="Y502" s="49"/>
      <c r="Z502" s="73"/>
    </row>
    <row r="503" spans="1:26" s="74" customFormat="1" ht="24" customHeight="1">
      <c r="A503" s="49"/>
      <c r="B503" s="50"/>
      <c r="C503" s="76"/>
      <c r="D503" s="16"/>
      <c r="E503" s="325"/>
      <c r="F503" s="322" t="str">
        <f>Translations!$B$91</f>
        <v>Mätresultat kan vara korrelerande om samma mätinstrument eller mätmetod används vid mätningen.</v>
      </c>
      <c r="G503" s="322"/>
      <c r="H503" s="322"/>
      <c r="I503" s="322"/>
      <c r="J503" s="322"/>
      <c r="K503" s="322"/>
      <c r="L503" s="322"/>
      <c r="M503" s="322"/>
      <c r="N503" s="322"/>
      <c r="O503" s="52"/>
      <c r="P503" s="49"/>
      <c r="Q503" s="49"/>
      <c r="R503" s="49"/>
      <c r="S503" s="49"/>
      <c r="T503" s="49"/>
      <c r="U503" s="49"/>
      <c r="V503" s="49"/>
      <c r="W503" s="49"/>
      <c r="X503" s="49"/>
      <c r="Y503" s="49"/>
      <c r="Z503" s="73"/>
    </row>
    <row r="504" spans="1:26" s="74" customFormat="1" ht="24" customHeight="1">
      <c r="A504" s="49"/>
      <c r="B504" s="50"/>
      <c r="C504" s="76"/>
      <c r="D504" s="16"/>
      <c r="E504" s="325"/>
      <c r="F504" s="322" t="str">
        <f>Translations!$B$92</f>
        <v>Exempel: Vare parti fast bränsle som levereras till anläggningen mäts med verksamhetsutövarens bilvåg. I detta fall kan mätningstillfällena antas vara korrelerande.</v>
      </c>
      <c r="G504" s="322"/>
      <c r="H504" s="322"/>
      <c r="I504" s="322"/>
      <c r="J504" s="322"/>
      <c r="K504" s="322"/>
      <c r="L504" s="322"/>
      <c r="M504" s="322"/>
      <c r="N504" s="322"/>
      <c r="O504" s="52"/>
      <c r="P504" s="49"/>
      <c r="Q504" s="49"/>
      <c r="R504" s="49"/>
      <c r="S504" s="49"/>
      <c r="T504" s="49"/>
      <c r="U504" s="49"/>
      <c r="V504" s="49"/>
      <c r="W504" s="49"/>
      <c r="X504" s="49"/>
      <c r="Y504" s="49"/>
      <c r="Z504" s="73"/>
    </row>
    <row r="505" spans="1:26" s="74" customFormat="1" ht="4.5" customHeight="1">
      <c r="A505" s="49"/>
      <c r="B505" s="50"/>
      <c r="C505" s="76"/>
      <c r="D505" s="16"/>
      <c r="E505" s="77"/>
      <c r="F505" s="77"/>
      <c r="G505" s="77"/>
      <c r="H505" s="77"/>
      <c r="I505" s="77"/>
      <c r="J505" s="77"/>
      <c r="K505" s="77"/>
      <c r="L505" s="77"/>
      <c r="M505" s="77"/>
      <c r="N505" s="77"/>
      <c r="O505" s="52"/>
      <c r="P505" s="49"/>
      <c r="Q505" s="49"/>
      <c r="R505" s="49"/>
      <c r="S505" s="49"/>
      <c r="T505" s="49"/>
      <c r="U505" s="49"/>
      <c r="V505" s="49"/>
      <c r="W505" s="49"/>
      <c r="X505" s="49"/>
      <c r="Y505" s="49"/>
      <c r="Z505" s="73"/>
    </row>
    <row r="506" spans="1:26" s="74" customFormat="1" ht="12.75" customHeight="1">
      <c r="A506" s="49"/>
      <c r="B506" s="50"/>
      <c r="C506" s="76"/>
      <c r="D506" s="84" t="s">
        <v>172</v>
      </c>
      <c r="E506" s="317" t="str">
        <f>Translations!$B$93</f>
        <v>Mängduppgift om bränsle-/materialmängd som levererats till/förbrukats på anläggningen</v>
      </c>
      <c r="F506" s="317"/>
      <c r="G506" s="317"/>
      <c r="H506" s="317"/>
      <c r="I506" s="317"/>
      <c r="J506" s="317"/>
      <c r="K506" s="317"/>
      <c r="L506" s="317"/>
      <c r="M506" s="317"/>
      <c r="N506" s="317"/>
      <c r="O506" s="52"/>
      <c r="P506" s="49"/>
      <c r="Q506" s="49"/>
      <c r="R506" s="49"/>
      <c r="S506" s="49"/>
      <c r="T506" s="49"/>
      <c r="U506" s="49"/>
      <c r="V506" s="49"/>
      <c r="W506" s="49"/>
      <c r="X506" s="49"/>
      <c r="Y506" s="49"/>
      <c r="Z506" s="73"/>
    </row>
    <row r="507" spans="1:26" s="74" customFormat="1" ht="63.75" customHeight="1">
      <c r="A507" s="49"/>
      <c r="B507" s="50"/>
      <c r="C507" s="76"/>
      <c r="D507" s="16"/>
      <c r="E507" s="180" t="str">
        <f>Translations!$B$94</f>
        <v>Namn eller kort beskrivning</v>
      </c>
      <c r="F507" s="85" t="str">
        <f>Translations!$B$95</f>
        <v>Mängduppgift för enskild mätningsgång [t.ex. t eller nm3/st.]</v>
      </c>
      <c r="G507" s="85" t="str">
        <f>Translations!$B$96</f>
        <v>Antalet mätningstillfällen per år [st./a]</v>
      </c>
      <c r="H507" s="85" t="str">
        <f>Translations!$B$97</f>
        <v>Mängduppgift per år [t.ex. t eller nm3/a]</v>
      </c>
      <c r="I507" s="85" t="str">
        <f>Translations!$B$67</f>
        <v>Osäkerhet för enskild mätningstillfälle</v>
      </c>
      <c r="J507" s="85" t="str">
        <f>Translations!$B$72</f>
        <v>Fördelningstyp</v>
      </c>
      <c r="K507" s="85" t="str">
        <f>Translations!$B$78</f>
        <v>Standardosäkerhet eller utvidgad osäkerhet?</v>
      </c>
      <c r="L507" s="85" t="str">
        <f>Translations!$B$81</f>
        <v>Är osäkerhetsvärdet "i drift"?</v>
      </c>
      <c r="M507" s="85" t="str">
        <f>Translations!$B$84</f>
        <v>Justeringsfaktor </v>
      </c>
      <c r="N507" s="85" t="str">
        <f>Translations!$B$88</f>
        <v>Korrelerande eller icke-korrelerande?</v>
      </c>
      <c r="O507" s="52"/>
      <c r="P507" s="49"/>
      <c r="Q507" s="49"/>
      <c r="R507" s="86" t="s">
        <v>166</v>
      </c>
      <c r="S507" s="86" t="s">
        <v>164</v>
      </c>
      <c r="T507" s="86" t="s">
        <v>165</v>
      </c>
      <c r="U507" s="86" t="s">
        <v>169</v>
      </c>
      <c r="V507" s="86" t="s">
        <v>190</v>
      </c>
      <c r="W507" s="86" t="s">
        <v>167</v>
      </c>
      <c r="X507" s="86" t="s">
        <v>168</v>
      </c>
      <c r="Y507" s="86" t="s">
        <v>191</v>
      </c>
      <c r="Z507" s="73"/>
    </row>
    <row r="508" spans="1:26" s="74" customFormat="1" ht="12.75" customHeight="1">
      <c r="A508" s="49"/>
      <c r="B508" s="50"/>
      <c r="C508" s="76"/>
      <c r="D508" s="87" t="s">
        <v>173</v>
      </c>
      <c r="E508" s="177"/>
      <c r="F508" s="2"/>
      <c r="G508" s="2"/>
      <c r="H508" s="88">
        <f>IF(COUNT(F508:G508)&gt;0,F508*G508,"")</f>
      </c>
      <c r="I508" s="3"/>
      <c r="J508" s="4"/>
      <c r="K508" s="4"/>
      <c r="L508" s="6"/>
      <c r="M508" s="183"/>
      <c r="N508" s="6"/>
      <c r="O508" s="52"/>
      <c r="P508" s="49"/>
      <c r="Q508" s="49"/>
      <c r="R508" s="89">
        <f>IF(J508="",INDEX(EUconst_DistributionCorrection,1),INDEX(EUconst_DistributionCorrection,MATCH(J508,EUconst_DistributionType,0)))</f>
        <v>1</v>
      </c>
      <c r="S508" s="90">
        <f>IF(OR(K508="",J508=INDEX(EUconst_DistributionType,2),J508=INDEX(EUconst_DistributionType,3)),INDEX(EUconst_ConfidenceLevel,1),INDEX(EUconst_ConfidenceLevel,MATCH(K508,EUconst_UncertaintyType,0)))</f>
        <v>0.682689250166422</v>
      </c>
      <c r="T508" s="91">
        <f>IF(N508="",2,INDEX(EUconst_CorrelationFactor,MATCH(N508,EUconst_CorrelationType,0)))</f>
        <v>2</v>
      </c>
      <c r="U508" s="92" t="b">
        <f>OR(J508=INDEX(EUconst_DistributionType,2),J508=INDEX(EUconst_DistributionType,3))</f>
        <v>0</v>
      </c>
      <c r="V508" s="186">
        <f>IF(L508=INDEX(EUconst_InService,1),1,IF(M508="",2,M508))</f>
        <v>2</v>
      </c>
      <c r="W508" s="94">
        <f>IF(F508="","",ABS(G508)^T508*(ABS(F508)*I508*V508/R508/TINV(1-S508,10^6))^2)</f>
      </c>
      <c r="X508" s="94" t="b">
        <f>OR(INDEX(EUconst_DistributionType,2)=J508,INDEX(EUconst_DistributionType,3)=J508)</f>
        <v>0</v>
      </c>
      <c r="Y508" s="94" t="b">
        <f>L508=INDEX(EUconst_InService,1)</f>
        <v>0</v>
      </c>
      <c r="Z508" s="73"/>
    </row>
    <row r="509" spans="1:26" s="74" customFormat="1" ht="12.75" customHeight="1">
      <c r="A509" s="49"/>
      <c r="B509" s="50"/>
      <c r="C509" s="76"/>
      <c r="D509" s="87" t="s">
        <v>174</v>
      </c>
      <c r="E509" s="178"/>
      <c r="F509" s="5"/>
      <c r="G509" s="5"/>
      <c r="H509" s="96">
        <f>IF(COUNT(F509:G509)&gt;0,F509*G509,"")</f>
      </c>
      <c r="I509" s="6"/>
      <c r="J509" s="7"/>
      <c r="K509" s="7"/>
      <c r="L509" s="6"/>
      <c r="M509" s="184"/>
      <c r="N509" s="6"/>
      <c r="O509" s="52"/>
      <c r="P509" s="49"/>
      <c r="Q509" s="49"/>
      <c r="R509" s="89">
        <f>IF(J509="",INDEX(EUconst_DistributionCorrection,1),INDEX(EUconst_DistributionCorrection,MATCH(J509,EUconst_DistributionType,0)))</f>
        <v>1</v>
      </c>
      <c r="S509" s="90">
        <f>IF(OR(K509="",J509=INDEX(EUconst_DistributionType,2),J509=INDEX(EUconst_DistributionType,3)),INDEX(EUconst_ConfidenceLevel,1),INDEX(EUconst_ConfidenceLevel,MATCH(K509,EUconst_UncertaintyType,0)))</f>
        <v>0.682689250166422</v>
      </c>
      <c r="T509" s="91">
        <f>IF(N509="",2,INDEX(EUconst_CorrelationFactor,MATCH(N509,EUconst_CorrelationType,0)))</f>
        <v>2</v>
      </c>
      <c r="U509" s="92" t="b">
        <f>OR(J509=INDEX(EUconst_DistributionType,2),J509=INDEX(EUconst_DistributionType,3))</f>
        <v>0</v>
      </c>
      <c r="V509" s="186">
        <f>IF(L509=INDEX(EUconst_InService,1),1,IF(M509="",2,M509))</f>
        <v>2</v>
      </c>
      <c r="W509" s="94">
        <f>IF(F509="","",ABS(G509)^T509*(ABS(F509)*I509/R509/TINV(1-S509,10^6))^2)</f>
      </c>
      <c r="X509" s="94" t="b">
        <f>OR(INDEX(EUconst_DistributionType,2)=J509,INDEX(EUconst_DistributionType,3)=J509)</f>
        <v>0</v>
      </c>
      <c r="Y509" s="94" t="b">
        <f>L509=INDEX(EUconst_InService,1)</f>
        <v>0</v>
      </c>
      <c r="Z509" s="73"/>
    </row>
    <row r="510" spans="1:26" s="74" customFormat="1" ht="12.75" customHeight="1">
      <c r="A510" s="49"/>
      <c r="B510" s="50"/>
      <c r="C510" s="76"/>
      <c r="D510" s="87" t="s">
        <v>171</v>
      </c>
      <c r="E510" s="178"/>
      <c r="F510" s="5"/>
      <c r="G510" s="5"/>
      <c r="H510" s="96">
        <f>IF(COUNT(F510:G510)&gt;0,F510*G510,"")</f>
      </c>
      <c r="I510" s="6"/>
      <c r="J510" s="7"/>
      <c r="K510" s="7"/>
      <c r="L510" s="6"/>
      <c r="M510" s="184"/>
      <c r="N510" s="6"/>
      <c r="O510" s="52"/>
      <c r="P510" s="49"/>
      <c r="Q510" s="49"/>
      <c r="R510" s="89">
        <f>IF(J510="",INDEX(EUconst_DistributionCorrection,1),INDEX(EUconst_DistributionCorrection,MATCH(J510,EUconst_DistributionType,0)))</f>
        <v>1</v>
      </c>
      <c r="S510" s="90">
        <f>IF(OR(K510="",J510=INDEX(EUconst_DistributionType,2),J510=INDEX(EUconst_DistributionType,3)),INDEX(EUconst_ConfidenceLevel,1),INDEX(EUconst_ConfidenceLevel,MATCH(K510,EUconst_UncertaintyType,0)))</f>
        <v>0.682689250166422</v>
      </c>
      <c r="T510" s="91">
        <f>IF(N510="",2,INDEX(EUconst_CorrelationFactor,MATCH(N510,EUconst_CorrelationType,0)))</f>
        <v>2</v>
      </c>
      <c r="U510" s="92" t="b">
        <f>OR(J510=INDEX(EUconst_DistributionType,2),J510=INDEX(EUconst_DistributionType,3))</f>
        <v>0</v>
      </c>
      <c r="V510" s="186">
        <f>IF(L510=INDEX(EUconst_InService,1),1,IF(M510="",2,M510))</f>
        <v>2</v>
      </c>
      <c r="W510" s="94">
        <f>IF(F510="","",ABS(G510)^T510*(ABS(F510)*I510/R510/TINV(1-S510,10^6))^2)</f>
      </c>
      <c r="X510" s="94" t="b">
        <f>OR(INDEX(EUconst_DistributionType,2)=J510,INDEX(EUconst_DistributionType,3)=J510)</f>
        <v>0</v>
      </c>
      <c r="Y510" s="94" t="b">
        <f>L510=INDEX(EUconst_InService,1)</f>
        <v>0</v>
      </c>
      <c r="Z510" s="73"/>
    </row>
    <row r="511" spans="1:26" s="74" customFormat="1" ht="12.75" customHeight="1">
      <c r="A511" s="49"/>
      <c r="B511" s="50"/>
      <c r="C511" s="76"/>
      <c r="D511" s="87" t="s">
        <v>175</v>
      </c>
      <c r="E511" s="178"/>
      <c r="F511" s="5"/>
      <c r="G511" s="5"/>
      <c r="H511" s="96">
        <f>IF(COUNT(F511:G511)&gt;0,F511*G511,"")</f>
      </c>
      <c r="I511" s="6"/>
      <c r="J511" s="7"/>
      <c r="K511" s="7"/>
      <c r="L511" s="6"/>
      <c r="M511" s="184"/>
      <c r="N511" s="6"/>
      <c r="O511" s="52"/>
      <c r="P511" s="49"/>
      <c r="Q511" s="49"/>
      <c r="R511" s="89">
        <f>IF(J511="",INDEX(EUconst_DistributionCorrection,1),INDEX(EUconst_DistributionCorrection,MATCH(J511,EUconst_DistributionType,0)))</f>
        <v>1</v>
      </c>
      <c r="S511" s="90">
        <f>IF(OR(K511="",J511=INDEX(EUconst_DistributionType,2),J511=INDEX(EUconst_DistributionType,3)),INDEX(EUconst_ConfidenceLevel,1),INDEX(EUconst_ConfidenceLevel,MATCH(K511,EUconst_UncertaintyType,0)))</f>
        <v>0.682689250166422</v>
      </c>
      <c r="T511" s="91">
        <f>IF(N511="",2,INDEX(EUconst_CorrelationFactor,MATCH(N511,EUconst_CorrelationType,0)))</f>
        <v>2</v>
      </c>
      <c r="U511" s="92" t="b">
        <f>OR(J511=INDEX(EUconst_DistributionType,2),J511=INDEX(EUconst_DistributionType,3))</f>
        <v>0</v>
      </c>
      <c r="V511" s="186">
        <f>IF(L511=INDEX(EUconst_InService,1),1,IF(M511="",2,M511))</f>
        <v>2</v>
      </c>
      <c r="W511" s="94">
        <f>IF(F511="","",ABS(G511)^T511*(ABS(F511)*I511/R511/TINV(1-S511,10^6))^2)</f>
      </c>
      <c r="X511" s="94" t="b">
        <f>OR(INDEX(EUconst_DistributionType,2)=J511,INDEX(EUconst_DistributionType,3)=J511)</f>
        <v>0</v>
      </c>
      <c r="Y511" s="94" t="b">
        <f>L511=INDEX(EUconst_InService,1)</f>
        <v>0</v>
      </c>
      <c r="Z511" s="73"/>
    </row>
    <row r="512" spans="1:26" s="74" customFormat="1" ht="12.75" customHeight="1">
      <c r="A512" s="49"/>
      <c r="B512" s="50"/>
      <c r="C512" s="76"/>
      <c r="D512" s="87" t="s">
        <v>176</v>
      </c>
      <c r="E512" s="179"/>
      <c r="F512" s="8"/>
      <c r="G512" s="8"/>
      <c r="H512" s="97">
        <f>IF(COUNT(F512:G512)&gt;0,F512*G512,"")</f>
      </c>
      <c r="I512" s="9"/>
      <c r="J512" s="10"/>
      <c r="K512" s="10"/>
      <c r="L512" s="9"/>
      <c r="M512" s="185"/>
      <c r="N512" s="9"/>
      <c r="O512" s="52"/>
      <c r="P512" s="49"/>
      <c r="Q512" s="49"/>
      <c r="R512" s="89">
        <f>IF(J512="",INDEX(EUconst_DistributionCorrection,1),INDEX(EUconst_DistributionCorrection,MATCH(J512,EUconst_DistributionType,0)))</f>
        <v>1</v>
      </c>
      <c r="S512" s="90">
        <f>IF(OR(K512="",J512=INDEX(EUconst_DistributionType,2),J512=INDEX(EUconst_DistributionType,3)),INDEX(EUconst_ConfidenceLevel,1),INDEX(EUconst_ConfidenceLevel,MATCH(K512,EUconst_UncertaintyType,0)))</f>
        <v>0.682689250166422</v>
      </c>
      <c r="T512" s="91">
        <f>IF(N512="",2,INDEX(EUconst_CorrelationFactor,MATCH(N512,EUconst_CorrelationType,0)))</f>
        <v>2</v>
      </c>
      <c r="U512" s="92" t="b">
        <f>OR(J512=INDEX(EUconst_DistributionType,2),J512=INDEX(EUconst_DistributionType,3))</f>
        <v>0</v>
      </c>
      <c r="V512" s="186">
        <f>IF(L512=INDEX(EUconst_InService,1),1,IF(M512="",2,M512))</f>
        <v>2</v>
      </c>
      <c r="W512" s="94">
        <f>IF(F512="","",ABS(G512)^T512*(ABS(F512)*I512/R512/TINV(1-S512,10^6))^2)</f>
      </c>
      <c r="X512" s="94" t="b">
        <f>OR(INDEX(EUconst_DistributionType,2)=J512,INDEX(EUconst_DistributionType,3)=J512)</f>
        <v>0</v>
      </c>
      <c r="Y512" s="94" t="b">
        <f>L512=INDEX(EUconst_InService,1)</f>
        <v>0</v>
      </c>
      <c r="Z512" s="73">
        <f>IF(F512="","",ABS(G512)^T512*(ABS(F512)*I512/R512/TINV(1-S512,10^6))^2)</f>
      </c>
    </row>
    <row r="513" spans="1:26" s="74" customFormat="1" ht="4.5" customHeight="1">
      <c r="A513" s="49"/>
      <c r="B513" s="50"/>
      <c r="C513" s="76"/>
      <c r="D513" s="16"/>
      <c r="E513" s="77"/>
      <c r="F513" s="77"/>
      <c r="G513" s="77"/>
      <c r="H513" s="77"/>
      <c r="K513" s="77"/>
      <c r="L513" s="77"/>
      <c r="M513" s="77"/>
      <c r="O513" s="52"/>
      <c r="P513" s="49"/>
      <c r="Q513" s="49"/>
      <c r="R513" s="93"/>
      <c r="S513" s="93"/>
      <c r="T513" s="93"/>
      <c r="U513" s="49"/>
      <c r="V513" s="93"/>
      <c r="W513" s="93"/>
      <c r="X513" s="93"/>
      <c r="Y513" s="93"/>
      <c r="Z513" s="73"/>
    </row>
    <row r="514" spans="1:26" s="74" customFormat="1" ht="12.75" customHeight="1">
      <c r="A514" s="49"/>
      <c r="B514" s="50"/>
      <c r="C514" s="76"/>
      <c r="D514" s="84" t="s">
        <v>177</v>
      </c>
      <c r="E514" s="317" t="str">
        <f>Translations!$B$98</f>
        <v>Mängduppgift för bränsle-/materialmängd som förflyttats från anläggningen </v>
      </c>
      <c r="F514" s="317"/>
      <c r="G514" s="317"/>
      <c r="H514" s="317"/>
      <c r="I514" s="317"/>
      <c r="J514" s="317"/>
      <c r="K514" s="317"/>
      <c r="L514" s="317"/>
      <c r="M514" s="317"/>
      <c r="N514" s="317"/>
      <c r="O514" s="52"/>
      <c r="P514" s="49"/>
      <c r="Q514" s="49"/>
      <c r="R514" s="49"/>
      <c r="S514" s="49"/>
      <c r="T514" s="49"/>
      <c r="U514" s="49"/>
      <c r="V514" s="49"/>
      <c r="W514" s="49"/>
      <c r="X514" s="49"/>
      <c r="Y514" s="49"/>
      <c r="Z514" s="73"/>
    </row>
    <row r="515" spans="1:26" s="74" customFormat="1" ht="49.5" customHeight="1">
      <c r="A515" s="49"/>
      <c r="B515" s="50"/>
      <c r="C515" s="76"/>
      <c r="D515" s="16"/>
      <c r="E515" s="180" t="str">
        <f>Translations!$B$94</f>
        <v>Namn eller kort beskrivning</v>
      </c>
      <c r="F515" s="85" t="str">
        <f>Translations!$B$99</f>
        <v>Mängduppgift för enskild för flyttning [t.ex. t eller nm3/st.]</v>
      </c>
      <c r="G515" s="85" t="str">
        <f>Translations!$B$100</f>
        <v>Antalet förflyttningar per år [st./a]</v>
      </c>
      <c r="H515" s="85" t="str">
        <f>Translations!$B$97</f>
        <v>Mängduppgift per år [t.ex. t eller nm3/a]</v>
      </c>
      <c r="I515" s="85" t="str">
        <f>Translations!$B$67</f>
        <v>Osäkerhet för enskild mätningstillfälle</v>
      </c>
      <c r="J515" s="85" t="str">
        <f>Translations!$B$72</f>
        <v>Fördelningstyp</v>
      </c>
      <c r="K515" s="85" t="str">
        <f>Translations!$B$78</f>
        <v>Standardosäkerhet eller utvidgad osäkerhet?</v>
      </c>
      <c r="L515" s="85" t="str">
        <f>Translations!$B$81</f>
        <v>Är osäkerhetsvärdet "i drift"?</v>
      </c>
      <c r="M515" s="85" t="str">
        <f>Translations!$B$84</f>
        <v>Justeringsfaktor </v>
      </c>
      <c r="N515" s="85" t="str">
        <f>Translations!$B$88</f>
        <v>Korrelerande eller icke-korrelerande?</v>
      </c>
      <c r="O515" s="52"/>
      <c r="P515" s="49"/>
      <c r="Q515" s="49"/>
      <c r="R515" s="86" t="s">
        <v>166</v>
      </c>
      <c r="S515" s="86" t="s">
        <v>164</v>
      </c>
      <c r="T515" s="86" t="s">
        <v>165</v>
      </c>
      <c r="U515" s="86" t="s">
        <v>169</v>
      </c>
      <c r="V515" s="86" t="s">
        <v>190</v>
      </c>
      <c r="W515" s="86" t="s">
        <v>167</v>
      </c>
      <c r="X515" s="86" t="s">
        <v>168</v>
      </c>
      <c r="Y515" s="86" t="s">
        <v>191</v>
      </c>
      <c r="Z515" s="73"/>
    </row>
    <row r="516" spans="1:26" s="74" customFormat="1" ht="12.75" customHeight="1">
      <c r="A516" s="49"/>
      <c r="B516" s="50"/>
      <c r="C516" s="76"/>
      <c r="D516" s="87" t="s">
        <v>173</v>
      </c>
      <c r="E516" s="177"/>
      <c r="F516" s="2"/>
      <c r="G516" s="2"/>
      <c r="H516" s="88">
        <f>IF(COUNT(F516:G516)&gt;0,F516*G516,"")</f>
      </c>
      <c r="I516" s="3"/>
      <c r="J516" s="4"/>
      <c r="K516" s="4"/>
      <c r="L516" s="6"/>
      <c r="M516" s="183"/>
      <c r="N516" s="3"/>
      <c r="O516" s="52"/>
      <c r="P516" s="49"/>
      <c r="Q516" s="49"/>
      <c r="R516" s="89">
        <f>IF(J516="",INDEX(EUconst_DistributionCorrection,1),INDEX(EUconst_DistributionCorrection,MATCH(J516,EUconst_DistributionType,0)))</f>
        <v>1</v>
      </c>
      <c r="S516" s="90">
        <f>IF(OR(K516="",J516=INDEX(EUconst_DistributionType,2),J516=INDEX(EUconst_DistributionType,3)),INDEX(EUconst_ConfidenceLevel,1),INDEX(EUconst_ConfidenceLevel,MATCH(K516,EUconst_UncertaintyType,0)))</f>
        <v>0.682689250166422</v>
      </c>
      <c r="T516" s="91">
        <f>IF(N516="",2,INDEX(EUconst_CorrelationFactor,MATCH(N516,EUconst_CorrelationType,0)))</f>
        <v>2</v>
      </c>
      <c r="U516" s="92" t="b">
        <f>OR(J516=INDEX(EUconst_DistributionType,2),J516=INDEX(EUconst_DistributionType,3))</f>
        <v>0</v>
      </c>
      <c r="V516" s="186">
        <f>IF(L516=INDEX(EUconst_InService,1),1,IF(M516="",2,M516))</f>
        <v>2</v>
      </c>
      <c r="W516" s="94">
        <f>IF(F516="","",ABS(G516)^T516*(ABS(F516)*I516/R516/TINV(1-S516,10^6))^2)</f>
      </c>
      <c r="X516" s="94" t="b">
        <f>OR(INDEX(EUconst_DistributionType,2)=J516,INDEX(EUconst_DistributionType,3)=J516)</f>
        <v>0</v>
      </c>
      <c r="Y516" s="94" t="b">
        <f>L516=INDEX(EUconst_InService,1)</f>
        <v>0</v>
      </c>
      <c r="Z516" s="73"/>
    </row>
    <row r="517" spans="1:26" s="74" customFormat="1" ht="12.75" customHeight="1">
      <c r="A517" s="49"/>
      <c r="B517" s="50"/>
      <c r="C517" s="76"/>
      <c r="D517" s="87" t="s">
        <v>174</v>
      </c>
      <c r="E517" s="178"/>
      <c r="F517" s="5"/>
      <c r="G517" s="5"/>
      <c r="H517" s="96">
        <f>IF(COUNT(F517:G517)&gt;0,F517*G517,"")</f>
      </c>
      <c r="I517" s="6"/>
      <c r="J517" s="7"/>
      <c r="K517" s="7"/>
      <c r="L517" s="6"/>
      <c r="M517" s="184"/>
      <c r="N517" s="6"/>
      <c r="O517" s="52"/>
      <c r="P517" s="49"/>
      <c r="Q517" s="49"/>
      <c r="R517" s="89">
        <f>IF(J517="",INDEX(EUconst_DistributionCorrection,1),INDEX(EUconst_DistributionCorrection,MATCH(J517,EUconst_DistributionType,0)))</f>
        <v>1</v>
      </c>
      <c r="S517" s="90">
        <f>IF(OR(K517="",J517=INDEX(EUconst_DistributionType,2),J517=INDEX(EUconst_DistributionType,3)),INDEX(EUconst_ConfidenceLevel,1),INDEX(EUconst_ConfidenceLevel,MATCH(K517,EUconst_UncertaintyType,0)))</f>
        <v>0.682689250166422</v>
      </c>
      <c r="T517" s="91">
        <f>IF(N517="",2,INDEX(EUconst_CorrelationFactor,MATCH(N517,EUconst_CorrelationType,0)))</f>
        <v>2</v>
      </c>
      <c r="U517" s="92" t="b">
        <f>OR(J517=INDEX(EUconst_DistributionType,2),J517=INDEX(EUconst_DistributionType,3))</f>
        <v>0</v>
      </c>
      <c r="V517" s="186">
        <f>IF(L517=INDEX(EUconst_InService,1),1,IF(M517="",2,M517))</f>
        <v>2</v>
      </c>
      <c r="W517" s="94">
        <f>IF(F517="","",ABS(G517)^T517*(ABS(F517)*I517/R517/TINV(1-S517,10^6))^2)</f>
      </c>
      <c r="X517" s="94" t="b">
        <f>OR(INDEX(EUconst_DistributionType,2)=J517,INDEX(EUconst_DistributionType,3)=J517)</f>
        <v>0</v>
      </c>
      <c r="Y517" s="94" t="b">
        <f>L517=INDEX(EUconst_InService,1)</f>
        <v>0</v>
      </c>
      <c r="Z517" s="73"/>
    </row>
    <row r="518" spans="1:26" s="74" customFormat="1" ht="12.75" customHeight="1">
      <c r="A518" s="49"/>
      <c r="B518" s="50"/>
      <c r="C518" s="76"/>
      <c r="D518" s="87" t="s">
        <v>171</v>
      </c>
      <c r="E518" s="178"/>
      <c r="F518" s="5"/>
      <c r="G518" s="5"/>
      <c r="H518" s="96">
        <f>IF(COUNT(F518:G518)&gt;0,F518*G518,"")</f>
      </c>
      <c r="I518" s="6"/>
      <c r="J518" s="7"/>
      <c r="K518" s="7"/>
      <c r="L518" s="6"/>
      <c r="M518" s="184"/>
      <c r="N518" s="6"/>
      <c r="O518" s="52"/>
      <c r="P518" s="49"/>
      <c r="Q518" s="49"/>
      <c r="R518" s="89">
        <f>IF(J518="",INDEX(EUconst_DistributionCorrection,1),INDEX(EUconst_DistributionCorrection,MATCH(J518,EUconst_DistributionType,0)))</f>
        <v>1</v>
      </c>
      <c r="S518" s="90">
        <f>IF(OR(K518="",J518=INDEX(EUconst_DistributionType,2),J518=INDEX(EUconst_DistributionType,3)),INDEX(EUconst_ConfidenceLevel,1),INDEX(EUconst_ConfidenceLevel,MATCH(K518,EUconst_UncertaintyType,0)))</f>
        <v>0.682689250166422</v>
      </c>
      <c r="T518" s="91">
        <f>IF(N518="",2,INDEX(EUconst_CorrelationFactor,MATCH(N518,EUconst_CorrelationType,0)))</f>
        <v>2</v>
      </c>
      <c r="U518" s="92" t="b">
        <f>OR(J518=INDEX(EUconst_DistributionType,2),J518=INDEX(EUconst_DistributionType,3))</f>
        <v>0</v>
      </c>
      <c r="V518" s="186">
        <f>IF(L518=INDEX(EUconst_InService,1),1,IF(M518="",2,M518))</f>
        <v>2</v>
      </c>
      <c r="W518" s="94">
        <f>IF(F518="","",ABS(G518)^T518*(ABS(F518)*I518/R518/TINV(1-S518,10^6))^2)</f>
      </c>
      <c r="X518" s="94" t="b">
        <f>OR(INDEX(EUconst_DistributionType,2)=J518,INDEX(EUconst_DistributionType,3)=J518)</f>
        <v>0</v>
      </c>
      <c r="Y518" s="94" t="b">
        <f>L518=INDEX(EUconst_InService,1)</f>
        <v>0</v>
      </c>
      <c r="Z518" s="73"/>
    </row>
    <row r="519" spans="1:26" s="74" customFormat="1" ht="12.75" customHeight="1">
      <c r="A519" s="49"/>
      <c r="B519" s="50"/>
      <c r="C519" s="76"/>
      <c r="D519" s="87" t="s">
        <v>175</v>
      </c>
      <c r="E519" s="178"/>
      <c r="F519" s="5"/>
      <c r="G519" s="5"/>
      <c r="H519" s="96">
        <f>IF(COUNT(F519:G519)&gt;0,F519*G519,"")</f>
      </c>
      <c r="I519" s="6"/>
      <c r="J519" s="7"/>
      <c r="K519" s="7"/>
      <c r="L519" s="6"/>
      <c r="M519" s="184"/>
      <c r="N519" s="6"/>
      <c r="O519" s="52"/>
      <c r="P519" s="49"/>
      <c r="Q519" s="49"/>
      <c r="R519" s="89">
        <f>IF(J519="",INDEX(EUconst_DistributionCorrection,1),INDEX(EUconst_DistributionCorrection,MATCH(J519,EUconst_DistributionType,0)))</f>
        <v>1</v>
      </c>
      <c r="S519" s="90">
        <f>IF(OR(K519="",J519=INDEX(EUconst_DistributionType,2),J519=INDEX(EUconst_DistributionType,3)),INDEX(EUconst_ConfidenceLevel,1),INDEX(EUconst_ConfidenceLevel,MATCH(K519,EUconst_UncertaintyType,0)))</f>
        <v>0.682689250166422</v>
      </c>
      <c r="T519" s="91">
        <f>IF(N519="",2,INDEX(EUconst_CorrelationFactor,MATCH(N519,EUconst_CorrelationType,0)))</f>
        <v>2</v>
      </c>
      <c r="U519" s="92" t="b">
        <f>OR(J519=INDEX(EUconst_DistributionType,2),J519=INDEX(EUconst_DistributionType,3))</f>
        <v>0</v>
      </c>
      <c r="V519" s="186">
        <f>IF(L519=INDEX(EUconst_InService,1),1,IF(M519="",2,M519))</f>
        <v>2</v>
      </c>
      <c r="W519" s="94">
        <f>IF(F519="","",ABS(G519)^T519*(ABS(F519)*I519/R519/TINV(1-S519,10^6))^2)</f>
      </c>
      <c r="X519" s="94" t="b">
        <f>OR(INDEX(EUconst_DistributionType,2)=J519,INDEX(EUconst_DistributionType,3)=J519)</f>
        <v>0</v>
      </c>
      <c r="Y519" s="94" t="b">
        <f>L519=INDEX(EUconst_InService,1)</f>
        <v>0</v>
      </c>
      <c r="Z519" s="73"/>
    </row>
    <row r="520" spans="1:26" s="74" customFormat="1" ht="12.75" customHeight="1">
      <c r="A520" s="49"/>
      <c r="B520" s="50"/>
      <c r="C520" s="76"/>
      <c r="D520" s="87" t="s">
        <v>176</v>
      </c>
      <c r="E520" s="179"/>
      <c r="F520" s="8"/>
      <c r="G520" s="8"/>
      <c r="H520" s="97">
        <f>IF(COUNT(F520:G520)&gt;0,F520*G520,"")</f>
      </c>
      <c r="I520" s="9"/>
      <c r="J520" s="10"/>
      <c r="K520" s="10"/>
      <c r="L520" s="9"/>
      <c r="M520" s="185"/>
      <c r="N520" s="9"/>
      <c r="O520" s="52"/>
      <c r="P520" s="49"/>
      <c r="Q520" s="49"/>
      <c r="R520" s="89">
        <f>IF(J520="",INDEX(EUconst_DistributionCorrection,1),INDEX(EUconst_DistributionCorrection,MATCH(J520,EUconst_DistributionType,0)))</f>
        <v>1</v>
      </c>
      <c r="S520" s="90">
        <f>IF(OR(K520="",J520=INDEX(EUconst_DistributionType,2),J520=INDEX(EUconst_DistributionType,3)),INDEX(EUconst_ConfidenceLevel,1),INDEX(EUconst_ConfidenceLevel,MATCH(K520,EUconst_UncertaintyType,0)))</f>
        <v>0.682689250166422</v>
      </c>
      <c r="T520" s="91">
        <f>IF(N520="",2,INDEX(EUconst_CorrelationFactor,MATCH(N520,EUconst_CorrelationType,0)))</f>
        <v>2</v>
      </c>
      <c r="U520" s="92" t="b">
        <f>OR(J520=INDEX(EUconst_DistributionType,2),J520=INDEX(EUconst_DistributionType,3))</f>
        <v>0</v>
      </c>
      <c r="V520" s="186">
        <f>IF(L520=INDEX(EUconst_InService,1),1,IF(M520="",2,M520))</f>
        <v>2</v>
      </c>
      <c r="W520" s="94">
        <f>IF(F520="","",ABS(G520)^T520*(ABS(F520)*I520/R520/TINV(1-S520,10^6))^2)</f>
      </c>
      <c r="X520" s="94" t="b">
        <f>OR(INDEX(EUconst_DistributionType,2)=J520,INDEX(EUconst_DistributionType,3)=J520)</f>
        <v>0</v>
      </c>
      <c r="Y520" s="94" t="b">
        <f>L520=INDEX(EUconst_InService,1)</f>
        <v>0</v>
      </c>
      <c r="Z520" s="73"/>
    </row>
    <row r="521" spans="1:26" s="74" customFormat="1" ht="4.5" customHeight="1">
      <c r="A521" s="49"/>
      <c r="B521" s="50"/>
      <c r="C521" s="76"/>
      <c r="D521" s="16"/>
      <c r="E521" s="77"/>
      <c r="F521" s="77"/>
      <c r="G521" s="77"/>
      <c r="H521" s="77"/>
      <c r="K521" s="77"/>
      <c r="L521" s="77"/>
      <c r="M521" s="77"/>
      <c r="O521" s="52"/>
      <c r="P521" s="49"/>
      <c r="Q521" s="49"/>
      <c r="R521" s="93"/>
      <c r="S521" s="93"/>
      <c r="T521" s="93"/>
      <c r="U521" s="49"/>
      <c r="V521" s="93"/>
      <c r="W521" s="93"/>
      <c r="X521" s="93"/>
      <c r="Y521" s="93"/>
      <c r="Z521" s="73"/>
    </row>
    <row r="522" spans="1:26" s="74" customFormat="1" ht="12.75" customHeight="1">
      <c r="A522" s="49"/>
      <c r="B522" s="50"/>
      <c r="C522" s="76"/>
      <c r="D522" s="84" t="s">
        <v>178</v>
      </c>
      <c r="E522" s="318" t="str">
        <f>Translations!$B$101</f>
        <v>Lagringskapacitet för bränsle-/materialmängd vid anläggningen</v>
      </c>
      <c r="F522" s="318"/>
      <c r="G522" s="318"/>
      <c r="H522" s="318"/>
      <c r="I522" s="318"/>
      <c r="J522" s="318"/>
      <c r="K522" s="318"/>
      <c r="L522" s="318"/>
      <c r="M522" s="318"/>
      <c r="N522" s="318"/>
      <c r="O522" s="52"/>
      <c r="P522" s="49"/>
      <c r="Q522" s="49"/>
      <c r="R522" s="49"/>
      <c r="S522" s="49"/>
      <c r="T522" s="49"/>
      <c r="U522" s="49"/>
      <c r="V522" s="49"/>
      <c r="W522" s="49"/>
      <c r="X522" s="49"/>
      <c r="Y522" s="49"/>
      <c r="Z522" s="73"/>
    </row>
    <row r="523" spans="1:26" s="74" customFormat="1" ht="38.25" customHeight="1">
      <c r="A523" s="49"/>
      <c r="B523" s="50"/>
      <c r="C523" s="76"/>
      <c r="D523" s="84"/>
      <c r="E523" s="313" t="str">
        <f>Translations!$B$102</f>
        <v>För att bestämma den övergripande osäkerheten antas att osäkerheten för avläsningarna på lagernivå alltid står i relation till lagringskapaciteten, inte till verkliga siffror. Detta gäller i typiska fall för siffror på en lagerbehållares nivå (t.ex. brännolja). Om verksamhetsutövaren emellertid kan visa att den relativa osäkerheten förändras med lagernivån, är det möjligt att i denna punkt i stället för kapaciteten ange lagringsnivån som den relativa osäkerheten förknippas med.</v>
      </c>
      <c r="F523" s="313"/>
      <c r="G523" s="313"/>
      <c r="H523" s="313"/>
      <c r="I523" s="313"/>
      <c r="J523" s="313"/>
      <c r="K523" s="313"/>
      <c r="L523" s="313"/>
      <c r="M523" s="313"/>
      <c r="N523" s="313"/>
      <c r="O523" s="98"/>
      <c r="P523" s="49"/>
      <c r="Q523" s="49"/>
      <c r="R523" s="49"/>
      <c r="S523" s="49"/>
      <c r="T523" s="49"/>
      <c r="U523" s="49"/>
      <c r="V523" s="49"/>
      <c r="W523" s="49"/>
      <c r="X523" s="49"/>
      <c r="Y523" s="49"/>
      <c r="Z523" s="73"/>
    </row>
    <row r="524" spans="1:26" s="74" customFormat="1" ht="49.5" customHeight="1">
      <c r="A524" s="49"/>
      <c r="B524" s="50"/>
      <c r="C524" s="76"/>
      <c r="D524" s="16"/>
      <c r="E524" s="180" t="str">
        <f>Translations!$B$94</f>
        <v>Namn eller kort beskrivning</v>
      </c>
      <c r="F524" s="85" t="str">
        <f>Translations!$B$103</f>
        <v>Lagerkapacitet [t.ex. t eller m³] </v>
      </c>
      <c r="G524" s="99"/>
      <c r="H524" s="85" t="str">
        <f>Translations!$B$103</f>
        <v>Lagerkapacitet [t.ex. t eller m³] </v>
      </c>
      <c r="I524" s="85" t="str">
        <f>Translations!$B$67</f>
        <v>Osäkerhet för enskild mätningstillfälle</v>
      </c>
      <c r="J524" s="85" t="str">
        <f>Translations!$B$72</f>
        <v>Fördelningstyp</v>
      </c>
      <c r="K524" s="85" t="str">
        <f>Translations!$B$78</f>
        <v>Standardosäkerhet eller utvidgad osäkerhet?</v>
      </c>
      <c r="L524" s="85" t="str">
        <f>Translations!$B$81</f>
        <v>Är osäkerhetsvärdet "i drift"?</v>
      </c>
      <c r="M524" s="85" t="str">
        <f>Translations!$B$84</f>
        <v>Justeringsfaktor </v>
      </c>
      <c r="N524" s="85" t="str">
        <f>Translations!$B$88</f>
        <v>Korrelerande eller icke-korrelerande?</v>
      </c>
      <c r="O524" s="98"/>
      <c r="P524" s="49"/>
      <c r="Q524" s="49"/>
      <c r="R524" s="86" t="s">
        <v>166</v>
      </c>
      <c r="S524" s="86" t="s">
        <v>164</v>
      </c>
      <c r="T524" s="86" t="s">
        <v>165</v>
      </c>
      <c r="U524" s="86" t="s">
        <v>169</v>
      </c>
      <c r="V524" s="86" t="s">
        <v>190</v>
      </c>
      <c r="W524" s="86" t="s">
        <v>167</v>
      </c>
      <c r="X524" s="86" t="s">
        <v>168</v>
      </c>
      <c r="Y524" s="86" t="s">
        <v>191</v>
      </c>
      <c r="Z524" s="73"/>
    </row>
    <row r="525" spans="1:26" s="74" customFormat="1" ht="12.75" customHeight="1">
      <c r="A525" s="49"/>
      <c r="B525" s="50"/>
      <c r="C525" s="76"/>
      <c r="D525" s="16"/>
      <c r="E525" s="181"/>
      <c r="F525" s="11"/>
      <c r="G525" s="99"/>
      <c r="H525" s="100">
        <f>IF(ISNUMBER(F525),F525,"")</f>
      </c>
      <c r="I525" s="12"/>
      <c r="J525" s="13"/>
      <c r="K525" s="13"/>
      <c r="L525" s="12"/>
      <c r="M525" s="187"/>
      <c r="N525" s="12"/>
      <c r="O525" s="98"/>
      <c r="P525" s="49"/>
      <c r="Q525" s="49"/>
      <c r="R525" s="89">
        <f>IF(J525="",INDEX(EUconst_DistributionCorrection,1),INDEX(EUconst_DistributionCorrection,MATCH(J525,EUconst_DistributionType,0)))</f>
        <v>1</v>
      </c>
      <c r="S525" s="90">
        <f>IF(OR(K525="",J525=INDEX(EUconst_DistributionType,2),J525=INDEX(EUconst_DistributionType,3)),INDEX(EUconst_ConfidenceLevel,1),INDEX(EUconst_ConfidenceLevel,MATCH(K525,EUconst_UncertaintyType,0)))</f>
        <v>0.682689250166422</v>
      </c>
      <c r="T525" s="91">
        <f>IF(N525="",2,INDEX(EUconst_CorrelationFactor,MATCH(N525,EUconst_CorrelationType,0)))</f>
        <v>2</v>
      </c>
      <c r="U525" s="92" t="b">
        <f>OR(J525=INDEX(EUconst_DistributionType,2),J525=INDEX(EUconst_DistributionType,3))</f>
        <v>0</v>
      </c>
      <c r="V525" s="186">
        <f>IF(L525=INDEX(EUconst_InService,1),1,IF(M525="",2,M525))</f>
        <v>2</v>
      </c>
      <c r="W525" s="94">
        <f>IF(H525="","",2^(T525)*(ABS(H525)*I525/R525/TINV(1-S525,10^6))^2)</f>
      </c>
      <c r="X525" s="94" t="b">
        <f>OR(INDEX(EUconst_DistributionType,2)=J525,INDEX(EUconst_DistributionType,3)=J525)</f>
        <v>0</v>
      </c>
      <c r="Y525" s="94" t="b">
        <f>L525=INDEX(EUconst_InService,1)</f>
        <v>0</v>
      </c>
      <c r="Z525" s="73"/>
    </row>
    <row r="526" spans="1:26" s="74" customFormat="1" ht="4.5" customHeight="1">
      <c r="A526" s="49"/>
      <c r="B526" s="50"/>
      <c r="C526" s="76"/>
      <c r="D526" s="16"/>
      <c r="E526" s="16"/>
      <c r="F526" s="16"/>
      <c r="G526" s="16"/>
      <c r="H526" s="16"/>
      <c r="I526" s="16"/>
      <c r="J526" s="16"/>
      <c r="K526" s="16"/>
      <c r="L526" s="16"/>
      <c r="M526" s="16"/>
      <c r="N526" s="16"/>
      <c r="O526" s="98"/>
      <c r="P526" s="49"/>
      <c r="Q526" s="49"/>
      <c r="R526" s="101"/>
      <c r="S526" s="102"/>
      <c r="T526" s="103"/>
      <c r="U526" s="104"/>
      <c r="V526" s="93"/>
      <c r="W526" s="105"/>
      <c r="X526" s="105"/>
      <c r="Y526" s="95"/>
      <c r="Z526" s="73"/>
    </row>
    <row r="527" spans="1:26" s="74" customFormat="1" ht="12.75" customHeight="1">
      <c r="A527" s="49"/>
      <c r="B527" s="50"/>
      <c r="C527" s="76"/>
      <c r="D527" s="84" t="s">
        <v>179</v>
      </c>
      <c r="E527" s="318" t="str">
        <f>Translations!$B$104</f>
        <v>Lagernivå i årets början och slut</v>
      </c>
      <c r="F527" s="318"/>
      <c r="G527" s="318"/>
      <c r="H527" s="318"/>
      <c r="I527" s="318"/>
      <c r="J527" s="318"/>
      <c r="K527" s="318"/>
      <c r="L527" s="318"/>
      <c r="M527" s="318"/>
      <c r="N527" s="318"/>
      <c r="O527" s="98"/>
      <c r="P527" s="49"/>
      <c r="Q527" s="49"/>
      <c r="R527" s="49"/>
      <c r="S527" s="49"/>
      <c r="T527" s="49"/>
      <c r="U527" s="49"/>
      <c r="V527" s="49"/>
      <c r="W527" s="49"/>
      <c r="X527" s="49"/>
      <c r="Y527" s="49"/>
      <c r="Z527" s="73"/>
    </row>
    <row r="528" spans="1:26" s="74" customFormat="1" ht="25.5" customHeight="1">
      <c r="A528" s="49"/>
      <c r="B528" s="50"/>
      <c r="C528" s="76"/>
      <c r="D528" s="84"/>
      <c r="E528" s="313" t="str">
        <f>Translations!$B$105</f>
        <v>Detta fält är inte obligatoriskt för bestämning av den årliga genomsnittliga osäkerheten. Den verkliga uppnådda osäkerheten kan dock bestämmas genom att fylla i punkterna a och b ovan, tillsammans med uppgifterna nedan om lagret i årets början och slut.</v>
      </c>
      <c r="F528" s="313"/>
      <c r="G528" s="313"/>
      <c r="H528" s="313"/>
      <c r="I528" s="313"/>
      <c r="J528" s="313"/>
      <c r="K528" s="313"/>
      <c r="L528" s="313"/>
      <c r="M528" s="313"/>
      <c r="N528" s="313"/>
      <c r="O528" s="98"/>
      <c r="P528" s="49"/>
      <c r="Q528" s="49"/>
      <c r="R528" s="49"/>
      <c r="S528" s="49"/>
      <c r="T528" s="49"/>
      <c r="U528" s="49"/>
      <c r="V528" s="49"/>
      <c r="W528" s="49"/>
      <c r="X528" s="49"/>
      <c r="Y528" s="49"/>
      <c r="Z528" s="73"/>
    </row>
    <row r="529" spans="1:26" s="74" customFormat="1" ht="49.5" customHeight="1">
      <c r="A529" s="49"/>
      <c r="B529" s="50"/>
      <c r="C529" s="76"/>
      <c r="D529" s="16"/>
      <c r="E529" s="180" t="str">
        <f>Translations!$B$94</f>
        <v>Namn eller kort beskrivning</v>
      </c>
      <c r="F529" s="85" t="str">
        <f>Translations!$B$106</f>
        <v>Lagermängd [t.ex. t eller m³] </v>
      </c>
      <c r="G529" s="99"/>
      <c r="H529" s="85" t="str">
        <f>Translations!$B$106</f>
        <v>Lagermängd [t.ex. t eller m³] </v>
      </c>
      <c r="K529" s="77"/>
      <c r="L529" s="77"/>
      <c r="M529" s="77"/>
      <c r="N529" s="77"/>
      <c r="O529" s="98"/>
      <c r="P529" s="49"/>
      <c r="Q529" s="49"/>
      <c r="R529" s="49"/>
      <c r="S529" s="49"/>
      <c r="T529" s="49"/>
      <c r="U529" s="49"/>
      <c r="V529" s="49"/>
      <c r="W529" s="49"/>
      <c r="X529" s="49"/>
      <c r="Y529" s="49"/>
      <c r="Z529" s="73"/>
    </row>
    <row r="530" spans="1:26" s="74" customFormat="1" ht="12.75" customHeight="1">
      <c r="A530" s="49"/>
      <c r="B530" s="50"/>
      <c r="C530" s="76"/>
      <c r="D530" s="16"/>
      <c r="E530" s="182" t="str">
        <f>Translations!$B$107</f>
        <v>I början av året</v>
      </c>
      <c r="F530" s="11"/>
      <c r="G530" s="99"/>
      <c r="H530" s="100">
        <f>IF(ISNUMBER(F530),F530,"")</f>
      </c>
      <c r="K530" s="77"/>
      <c r="L530" s="77"/>
      <c r="M530" s="77"/>
      <c r="N530" s="77"/>
      <c r="O530" s="98"/>
      <c r="P530" s="49"/>
      <c r="Q530" s="49"/>
      <c r="R530" s="49"/>
      <c r="S530" s="49"/>
      <c r="T530" s="49"/>
      <c r="U530" s="49"/>
      <c r="V530" s="49"/>
      <c r="W530" s="49"/>
      <c r="X530" s="49"/>
      <c r="Y530" s="49"/>
      <c r="Z530" s="73"/>
    </row>
    <row r="531" spans="1:26" s="74" customFormat="1" ht="12.75" customHeight="1">
      <c r="A531" s="49"/>
      <c r="B531" s="50"/>
      <c r="C531" s="76"/>
      <c r="D531" s="16"/>
      <c r="E531" s="182" t="str">
        <f>Translations!$B$108</f>
        <v>I slutet av året</v>
      </c>
      <c r="F531" s="11"/>
      <c r="G531" s="99"/>
      <c r="H531" s="100">
        <f>IF(ISNUMBER(F531),F531,"")</f>
      </c>
      <c r="K531" s="77"/>
      <c r="L531" s="77"/>
      <c r="M531" s="77"/>
      <c r="N531" s="77"/>
      <c r="O531" s="98"/>
      <c r="P531" s="49"/>
      <c r="Q531" s="49"/>
      <c r="R531" s="49"/>
      <c r="S531" s="49"/>
      <c r="T531" s="49"/>
      <c r="U531" s="49"/>
      <c r="V531" s="49"/>
      <c r="W531" s="49"/>
      <c r="X531" s="49"/>
      <c r="Y531" s="49"/>
      <c r="Z531" s="73"/>
    </row>
    <row r="532" spans="1:26" s="74" customFormat="1" ht="4.5" customHeight="1">
      <c r="A532" s="49"/>
      <c r="B532" s="50"/>
      <c r="C532" s="76"/>
      <c r="D532" s="16"/>
      <c r="E532" s="77"/>
      <c r="F532" s="77"/>
      <c r="G532" s="77"/>
      <c r="H532" s="77"/>
      <c r="J532" s="77"/>
      <c r="K532" s="77"/>
      <c r="L532" s="77"/>
      <c r="M532" s="77"/>
      <c r="N532" s="77"/>
      <c r="O532" s="98"/>
      <c r="P532" s="49"/>
      <c r="Q532" s="49"/>
      <c r="R532" s="49"/>
      <c r="S532" s="49"/>
      <c r="T532" s="49"/>
      <c r="U532" s="49"/>
      <c r="V532" s="49"/>
      <c r="W532" s="49"/>
      <c r="X532" s="49"/>
      <c r="Y532" s="49"/>
      <c r="Z532" s="73"/>
    </row>
    <row r="533" spans="1:26" s="74" customFormat="1" ht="12.75" customHeight="1">
      <c r="A533" s="49"/>
      <c r="B533" s="50"/>
      <c r="C533" s="76"/>
      <c r="D533" s="84" t="s">
        <v>180</v>
      </c>
      <c r="E533" s="106" t="str">
        <f>Translations!$B$109</f>
        <v>Genomsnittlig årlig förbrukning [t.ex. t eller nm³] </v>
      </c>
      <c r="F533" s="106"/>
      <c r="G533" s="106"/>
      <c r="H533" s="107"/>
      <c r="I533" s="108"/>
      <c r="J533" s="109">
        <f>IF(COUNT(H508:H512,H516:H520,H530:H531)&gt;0,SUM(H508:H512,H530)-SUM(H516:H520,H531),"")</f>
      </c>
      <c r="K533" s="310" t="str">
        <f>Translations!$B$110</f>
        <v>Lagerkapacitet (andel av den årliga mängduppgiften):</v>
      </c>
      <c r="L533" s="311"/>
      <c r="M533" s="312"/>
      <c r="N533" s="110">
        <f>IF(ISNUMBER(J533),IF(J533&gt;0,SUM(H525)/J533,""),"")</f>
      </c>
      <c r="O533" s="98"/>
      <c r="P533" s="49"/>
      <c r="Q533" s="49"/>
      <c r="R533" s="49"/>
      <c r="S533" s="49"/>
      <c r="T533" s="49"/>
      <c r="U533" s="49"/>
      <c r="V533" s="49"/>
      <c r="W533" s="49"/>
      <c r="X533" s="49"/>
      <c r="Y533" s="49"/>
      <c r="Z533" s="73"/>
    </row>
    <row r="534" spans="1:26" s="74" customFormat="1" ht="25.5" customHeight="1">
      <c r="A534" s="49"/>
      <c r="B534" s="50"/>
      <c r="C534" s="76"/>
      <c r="D534" s="16"/>
      <c r="E534" s="313" t="str">
        <f>Translations!$B$111</f>
        <v>Den årliga förbrukningen har beräknats genom att subtrahera den mängd som förflyttats från anläggningen (punkt b) från den mängd som levererats till/förbrukats vid anläggningen (punkt a) och ta hänsyn till lagerförändringarna (punkt d).</v>
      </c>
      <c r="F534" s="313"/>
      <c r="G534" s="313"/>
      <c r="H534" s="313"/>
      <c r="I534" s="313"/>
      <c r="J534" s="313"/>
      <c r="K534" s="77"/>
      <c r="L534" s="77"/>
      <c r="M534" s="77"/>
      <c r="N534" s="188">
        <f>IF(N533="","",IF(N533&gt;=5%,"&gt;=5%","&lt;5%"))</f>
      </c>
      <c r="O534" s="98"/>
      <c r="P534" s="49"/>
      <c r="Q534" s="49"/>
      <c r="R534" s="49"/>
      <c r="S534" s="49"/>
      <c r="T534" s="49"/>
      <c r="U534" s="49"/>
      <c r="V534" s="49"/>
      <c r="W534" s="49"/>
      <c r="X534" s="49"/>
      <c r="Y534" s="49"/>
      <c r="Z534" s="73"/>
    </row>
    <row r="535" spans="1:26" s="74" customFormat="1" ht="4.5" customHeight="1">
      <c r="A535" s="49"/>
      <c r="B535" s="50"/>
      <c r="C535" s="76"/>
      <c r="D535" s="16"/>
      <c r="E535" s="111"/>
      <c r="F535" s="111"/>
      <c r="G535" s="111"/>
      <c r="J535" s="112"/>
      <c r="K535" s="77"/>
      <c r="L535" s="77"/>
      <c r="M535" s="77"/>
      <c r="N535" s="77"/>
      <c r="O535" s="52"/>
      <c r="P535" s="49"/>
      <c r="Q535" s="49"/>
      <c r="R535" s="49"/>
      <c r="S535" s="49"/>
      <c r="T535" s="49"/>
      <c r="U535" s="49"/>
      <c r="V535" s="49"/>
      <c r="W535" s="49"/>
      <c r="X535" s="49"/>
      <c r="Y535" s="49"/>
      <c r="Z535" s="73"/>
    </row>
    <row r="536" spans="1:26" s="74" customFormat="1" ht="12.75" customHeight="1">
      <c r="A536" s="49"/>
      <c r="B536" s="50"/>
      <c r="C536" s="76"/>
      <c r="D536" s="84" t="s">
        <v>183</v>
      </c>
      <c r="E536" s="314" t="str">
        <f>Translations!$B$112</f>
        <v>Övergripande osäkerhet (k=1, 1σ, 68%)</v>
      </c>
      <c r="F536" s="314"/>
      <c r="G536" s="314"/>
      <c r="H536" s="107"/>
      <c r="I536" s="107"/>
      <c r="J536" s="113">
        <f>IF(OR(J533="",J533=0),"",SQRT(SUM(W508:W512,W516:W520,W525))/J533)</f>
      </c>
      <c r="L536" s="77"/>
      <c r="M536" s="114"/>
      <c r="N536" s="77"/>
      <c r="O536" s="52"/>
      <c r="P536" s="49"/>
      <c r="Q536" s="49"/>
      <c r="R536" s="49"/>
      <c r="S536" s="49"/>
      <c r="T536" s="49"/>
      <c r="U536" s="49"/>
      <c r="V536" s="49"/>
      <c r="W536" s="49"/>
      <c r="X536" s="49"/>
      <c r="Y536" s="49"/>
      <c r="Z536" s="73"/>
    </row>
    <row r="537" spans="1:26" s="74" customFormat="1" ht="12.75" customHeight="1">
      <c r="A537" s="49"/>
      <c r="B537" s="50"/>
      <c r="C537" s="76"/>
      <c r="D537" s="84" t="s">
        <v>188</v>
      </c>
      <c r="E537" s="315" t="str">
        <f>Translations!$B$113</f>
        <v>Övergripande osäkerhet (k=2, 2σ, 95%)</v>
      </c>
      <c r="F537" s="315"/>
      <c r="G537" s="315"/>
      <c r="H537" s="115"/>
      <c r="I537" s="115"/>
      <c r="J537" s="116">
        <f>IF(J536="","",J536*2)</f>
      </c>
      <c r="L537" s="117"/>
      <c r="M537" s="77"/>
      <c r="N537" s="77"/>
      <c r="O537" s="52"/>
      <c r="P537" s="49"/>
      <c r="Q537" s="49"/>
      <c r="R537" s="49"/>
      <c r="S537" s="49"/>
      <c r="T537" s="49"/>
      <c r="U537" s="49"/>
      <c r="V537" s="49"/>
      <c r="W537" s="118"/>
      <c r="X537" s="118"/>
      <c r="Y537" s="118"/>
      <c r="Z537" s="73"/>
    </row>
    <row r="538" spans="1:26" s="74" customFormat="1" ht="37.5" customHeight="1">
      <c r="A538" s="49"/>
      <c r="B538" s="50"/>
      <c r="C538" s="76"/>
      <c r="D538" s="16"/>
      <c r="E538" s="316" t="str">
        <f>Translations!$B$114</f>
        <v>Detta är osäkerheten av bestämmandet av den mängduppgift om bränsle-/materialmängden som används på anläggningen på årsnivå. Detta osäkerhetsvärde jämförs med den största tillåtna osäkerheten som motsvarar bestämningsnivån. Till exempel den största tillåtna osäkerheten som motsvarar nivå 4 för mängduppgiften för bränslen i standardberäkningsmetoden är +/- 1,5 % under kalenderåret.</v>
      </c>
      <c r="F538" s="316"/>
      <c r="G538" s="316"/>
      <c r="H538" s="316"/>
      <c r="I538" s="316"/>
      <c r="J538" s="316"/>
      <c r="K538" s="316"/>
      <c r="L538" s="77"/>
      <c r="M538" s="77"/>
      <c r="N538" s="77"/>
      <c r="O538" s="52"/>
      <c r="P538" s="49"/>
      <c r="Q538" s="49"/>
      <c r="R538" s="49"/>
      <c r="S538" s="49"/>
      <c r="T538" s="49"/>
      <c r="U538" s="49"/>
      <c r="V538" s="49"/>
      <c r="W538" s="49"/>
      <c r="X538" s="49"/>
      <c r="Y538" s="49"/>
      <c r="Z538" s="73"/>
    </row>
    <row r="539" spans="1:31" ht="12.75" customHeight="1" thickBot="1">
      <c r="A539" s="62"/>
      <c r="B539" s="50"/>
      <c r="C539" s="63"/>
      <c r="D539" s="64"/>
      <c r="E539" s="65"/>
      <c r="F539" s="66"/>
      <c r="G539" s="67"/>
      <c r="H539" s="67"/>
      <c r="I539" s="67"/>
      <c r="J539" s="67"/>
      <c r="K539" s="67"/>
      <c r="L539" s="67"/>
      <c r="M539" s="67"/>
      <c r="N539" s="67"/>
      <c r="O539" s="68"/>
      <c r="P539" s="69"/>
      <c r="Q539" s="69"/>
      <c r="R539" s="69"/>
      <c r="S539" s="69"/>
      <c r="T539" s="69"/>
      <c r="U539" s="69"/>
      <c r="V539" s="69"/>
      <c r="W539" s="70"/>
      <c r="X539" s="70"/>
      <c r="Y539" s="70"/>
      <c r="Z539" s="71"/>
      <c r="AA539" s="72"/>
      <c r="AB539" s="72"/>
      <c r="AC539" s="72"/>
      <c r="AD539" s="72"/>
      <c r="AE539" s="72"/>
    </row>
    <row r="540" spans="1:26" s="74" customFormat="1" ht="12.75" customHeight="1" thickBot="1">
      <c r="A540" s="49"/>
      <c r="B540" s="50"/>
      <c r="C540" s="16"/>
      <c r="D540" s="16"/>
      <c r="E540" s="16"/>
      <c r="F540" s="16"/>
      <c r="G540" s="16"/>
      <c r="H540" s="16"/>
      <c r="I540" s="16"/>
      <c r="J540" s="16"/>
      <c r="K540" s="16"/>
      <c r="L540" s="16"/>
      <c r="M540" s="16"/>
      <c r="N540" s="16"/>
      <c r="O540" s="52"/>
      <c r="P540" s="49"/>
      <c r="Q540" s="49"/>
      <c r="R540" s="49"/>
      <c r="S540" s="49"/>
      <c r="T540" s="49"/>
      <c r="U540" s="49"/>
      <c r="V540" s="49"/>
      <c r="W540" s="49"/>
      <c r="X540" s="49"/>
      <c r="Y540" s="49"/>
      <c r="Z540" s="73"/>
    </row>
    <row r="541" spans="1:26" s="74" customFormat="1" ht="15.75" customHeight="1" thickBot="1">
      <c r="A541" s="49"/>
      <c r="B541" s="50"/>
      <c r="C541" s="75">
        <f>C475+1</f>
        <v>9</v>
      </c>
      <c r="D541" s="16"/>
      <c r="E541" s="328" t="str">
        <f>Translations!$B$53</f>
        <v>Detta är ett valfritt verktyg för beräkning av osäkerhet i anslutning till mätning på årsnivå.</v>
      </c>
      <c r="F541" s="328"/>
      <c r="G541" s="328"/>
      <c r="H541" s="328"/>
      <c r="I541" s="328"/>
      <c r="J541" s="328"/>
      <c r="K541" s="328"/>
      <c r="L541" s="328"/>
      <c r="M541" s="328"/>
      <c r="N541" s="328"/>
      <c r="O541" s="52"/>
      <c r="P541" s="49"/>
      <c r="Q541" s="49"/>
      <c r="R541" s="49"/>
      <c r="S541" s="49"/>
      <c r="T541" s="49"/>
      <c r="U541" s="49"/>
      <c r="V541" s="49"/>
      <c r="W541" s="49"/>
      <c r="X541" s="49"/>
      <c r="Y541" s="49"/>
      <c r="Z541" s="73"/>
    </row>
    <row r="542" spans="1:26" s="74" customFormat="1" ht="4.5" customHeight="1">
      <c r="A542" s="49"/>
      <c r="B542" s="50"/>
      <c r="C542" s="76"/>
      <c r="D542" s="16"/>
      <c r="E542" s="77"/>
      <c r="F542" s="77"/>
      <c r="G542" s="77"/>
      <c r="H542" s="77"/>
      <c r="I542" s="77"/>
      <c r="J542" s="77"/>
      <c r="K542" s="77"/>
      <c r="L542" s="77"/>
      <c r="M542" s="77"/>
      <c r="N542" s="77"/>
      <c r="O542" s="52"/>
      <c r="P542" s="49"/>
      <c r="Q542" s="49"/>
      <c r="R542" s="49"/>
      <c r="S542" s="49"/>
      <c r="T542" s="49"/>
      <c r="U542" s="49"/>
      <c r="V542" s="49"/>
      <c r="W542" s="49"/>
      <c r="X542" s="49"/>
      <c r="Y542" s="49"/>
      <c r="Z542" s="73"/>
    </row>
    <row r="543" spans="1:26" s="74" customFormat="1" ht="38.25" customHeight="1">
      <c r="A543" s="78"/>
      <c r="B543" s="50"/>
      <c r="C543" s="16"/>
      <c r="D543" s="16"/>
      <c r="E543" s="79" t="str">
        <f>Translations!$B$54</f>
        <v>Mängduppgift (import, förbrukning)</v>
      </c>
      <c r="F543" s="322" t="str">
        <f>Translations!$B$55</f>
        <v>Ange här uppgifterna om varje mätinstrument som används för att mäta mängden bränsle eller material som levererats till anläggningen (t.ex. anläggningen har två undermätningar med vilka de förbrukade totala mängderna eller uppgifterna som erhållits av leverantören av respektive bränsle eller material kan anmälas).</v>
      </c>
      <c r="G543" s="322"/>
      <c r="H543" s="322"/>
      <c r="I543" s="322"/>
      <c r="J543" s="322"/>
      <c r="K543" s="322"/>
      <c r="L543" s="322"/>
      <c r="M543" s="322"/>
      <c r="N543" s="322"/>
      <c r="O543" s="80"/>
      <c r="P543" s="81"/>
      <c r="Q543" s="81"/>
      <c r="R543" s="81"/>
      <c r="S543" s="81"/>
      <c r="T543" s="81"/>
      <c r="U543" s="81"/>
      <c r="V543" s="81"/>
      <c r="W543" s="82"/>
      <c r="X543" s="82"/>
      <c r="Y543" s="82"/>
      <c r="Z543" s="73"/>
    </row>
    <row r="544" spans="1:26" s="74" customFormat="1" ht="25.5" customHeight="1">
      <c r="A544" s="78"/>
      <c r="B544" s="50"/>
      <c r="C544" s="16"/>
      <c r="D544" s="16"/>
      <c r="E544" s="79" t="str">
        <f>Translations!$B$56</f>
        <v>Mängduppgift (överföring till annat ställe)</v>
      </c>
      <c r="F544" s="322" t="str">
        <f>Translations!$B$57</f>
        <v>Ange här uppgifterna om varje mätinstrument med vilket bränsle förs från anläggningen i stället för att bränslet förbrukas i anläggningen (t.ex. naturgas eller brännolja som sålts till tredje parter).</v>
      </c>
      <c r="G544" s="322"/>
      <c r="H544" s="322"/>
      <c r="I544" s="322"/>
      <c r="J544" s="322"/>
      <c r="K544" s="322"/>
      <c r="L544" s="322"/>
      <c r="M544" s="322"/>
      <c r="N544" s="322"/>
      <c r="O544" s="80"/>
      <c r="P544" s="81"/>
      <c r="Q544" s="81"/>
      <c r="R544" s="81"/>
      <c r="S544" s="81"/>
      <c r="T544" s="81"/>
      <c r="U544" s="81"/>
      <c r="V544" s="81"/>
      <c r="W544" s="82"/>
      <c r="X544" s="82"/>
      <c r="Y544" s="82"/>
      <c r="Z544" s="73"/>
    </row>
    <row r="545" spans="1:26" s="74" customFormat="1" ht="12.75" customHeight="1">
      <c r="A545" s="78"/>
      <c r="B545" s="50"/>
      <c r="C545" s="16"/>
      <c r="D545" s="16"/>
      <c r="E545" s="79" t="str">
        <f>Translations!$B$58</f>
        <v>Mängduppgift (lagrat)</v>
      </c>
      <c r="F545" s="322" t="str">
        <f>Translations!$B$59</f>
        <v>Ange här uppgifter om lager (t.ex. oljelager, silor), om bestämmandet av lagermängderna ingår i osäkerhetsbedömningen.</v>
      </c>
      <c r="G545" s="322"/>
      <c r="H545" s="322"/>
      <c r="I545" s="322"/>
      <c r="J545" s="322"/>
      <c r="K545" s="322"/>
      <c r="L545" s="322"/>
      <c r="M545" s="322"/>
      <c r="N545" s="322"/>
      <c r="O545" s="80"/>
      <c r="P545" s="81"/>
      <c r="Q545" s="81"/>
      <c r="R545" s="81"/>
      <c r="S545" s="81"/>
      <c r="T545" s="81"/>
      <c r="U545" s="81"/>
      <c r="V545" s="81"/>
      <c r="W545" s="82"/>
      <c r="X545" s="82"/>
      <c r="Y545" s="82"/>
      <c r="Z545" s="73"/>
    </row>
    <row r="546" spans="1:26" s="74" customFormat="1" ht="12.75" customHeight="1">
      <c r="A546" s="78"/>
      <c r="B546" s="50"/>
      <c r="C546" s="16"/>
      <c r="D546" s="16"/>
      <c r="E546" s="319" t="str">
        <f>Translations!$B$60</f>
        <v>Mängduppgift för enskild mätning</v>
      </c>
      <c r="F546" s="322" t="str">
        <f>Translations!$B$61</f>
        <v>Ange här uppgifterna om mätinstrumentens genomsnittliga mätvärde vid en mätningsgång.</v>
      </c>
      <c r="G546" s="322"/>
      <c r="H546" s="322"/>
      <c r="I546" s="322"/>
      <c r="J546" s="322"/>
      <c r="K546" s="322"/>
      <c r="L546" s="322"/>
      <c r="M546" s="322"/>
      <c r="N546" s="322"/>
      <c r="O546" s="80"/>
      <c r="P546" s="81"/>
      <c r="Q546" s="81"/>
      <c r="R546" s="81"/>
      <c r="S546" s="81"/>
      <c r="T546" s="81"/>
      <c r="U546" s="81"/>
      <c r="V546" s="81"/>
      <c r="W546" s="82"/>
      <c r="X546" s="82"/>
      <c r="Y546" s="82"/>
      <c r="Z546" s="73"/>
    </row>
    <row r="547" spans="1:26" s="74" customFormat="1" ht="38.25" customHeight="1">
      <c r="A547" s="78"/>
      <c r="B547" s="50"/>
      <c r="C547" s="16"/>
      <c r="D547" s="16"/>
      <c r="E547" s="320"/>
      <c r="F547" s="322" t="str">
        <f>Translations!$B$62</f>
        <v>Exempel 1: Tre leverantörer levererar fast bränsle till anläggningen, och varje leverantör mäter varje last med sin egen bilvåg. I detta fall ska de genomsnittliga mätuppgifterna för respektive leverantörs bilvåg fyllas i på separata rader (uppgifter på tre rader). Om alla levererade laster bestäms med en och samma våg som verksamhetsutövaren innehar, fylls uppgifterna om genomsnittslasten i endast på en rad.</v>
      </c>
      <c r="G547" s="322"/>
      <c r="H547" s="322"/>
      <c r="I547" s="322"/>
      <c r="J547" s="322"/>
      <c r="K547" s="322"/>
      <c r="L547" s="322"/>
      <c r="M547" s="322"/>
      <c r="N547" s="322"/>
      <c r="O547" s="80"/>
      <c r="P547" s="81"/>
      <c r="Q547" s="81"/>
      <c r="R547" s="81"/>
      <c r="S547" s="81"/>
      <c r="T547" s="81"/>
      <c r="U547" s="81"/>
      <c r="V547" s="81"/>
      <c r="W547" s="82"/>
      <c r="X547" s="82"/>
      <c r="Y547" s="82"/>
      <c r="Z547" s="73"/>
    </row>
    <row r="548" spans="1:26" s="74" customFormat="1" ht="25.5" customHeight="1">
      <c r="A548" s="78"/>
      <c r="B548" s="50"/>
      <c r="C548" s="16"/>
      <c r="D548" s="16"/>
      <c r="E548" s="321"/>
      <c r="F548" s="322" t="str">
        <f>Translations!$B$63</f>
        <v>Exempel 2: En gasdriven fjärrvärmeanläggning har två pannor. Mängduppgifterna bestäms med separata flödesmätare för varje panna (två mätinstrument). I detta fall ska uppgifterna för de båda mätinstrumenten fyllas i på separata rader.</v>
      </c>
      <c r="G548" s="322"/>
      <c r="H548" s="322"/>
      <c r="I548" s="322"/>
      <c r="J548" s="322"/>
      <c r="K548" s="322"/>
      <c r="L548" s="322"/>
      <c r="M548" s="322"/>
      <c r="N548" s="322"/>
      <c r="O548" s="80"/>
      <c r="P548" s="81"/>
      <c r="Q548" s="81"/>
      <c r="R548" s="81"/>
      <c r="S548" s="81"/>
      <c r="T548" s="81"/>
      <c r="U548" s="81"/>
      <c r="V548" s="81"/>
      <c r="W548" s="82"/>
      <c r="X548" s="82"/>
      <c r="Y548" s="82"/>
      <c r="Z548" s="73"/>
    </row>
    <row r="549" spans="1:26" s="74" customFormat="1" ht="12.75" customHeight="1">
      <c r="A549" s="78"/>
      <c r="B549" s="50"/>
      <c r="C549" s="16"/>
      <c r="D549" s="16"/>
      <c r="E549" s="319" t="str">
        <f>Translations!$B$64</f>
        <v>Antalet mätningstillfällen</v>
      </c>
      <c r="F549" s="327" t="str">
        <f>Translations!$B$65</f>
        <v>Ange här antalet mätningstillfällen för mätinstrumentet på årsnivå. </v>
      </c>
      <c r="G549" s="327"/>
      <c r="H549" s="327"/>
      <c r="I549" s="327"/>
      <c r="J549" s="327"/>
      <c r="K549" s="327"/>
      <c r="L549" s="327"/>
      <c r="M549" s="327"/>
      <c r="N549" s="327"/>
      <c r="O549" s="80"/>
      <c r="P549" s="81"/>
      <c r="Q549" s="81"/>
      <c r="R549" s="81"/>
      <c r="S549" s="81"/>
      <c r="T549" s="81"/>
      <c r="U549" s="81"/>
      <c r="V549" s="81"/>
      <c r="W549" s="82"/>
      <c r="X549" s="82"/>
      <c r="Y549" s="82"/>
      <c r="Z549" s="73"/>
    </row>
    <row r="550" spans="1:26" s="74" customFormat="1" ht="12.75" customHeight="1">
      <c r="A550" s="78"/>
      <c r="B550" s="50"/>
      <c r="C550" s="16"/>
      <c r="D550" s="16"/>
      <c r="E550" s="321"/>
      <c r="F550" s="327" t="str">
        <f>Translations!$B$66</f>
        <v>Den årliga mängden som mätts med mätinstrumentet erhålls genom att multiplicera antalet mätningstillfällen med mängduppgiften per mätningstillfälle.</v>
      </c>
      <c r="G550" s="327"/>
      <c r="H550" s="327"/>
      <c r="I550" s="327"/>
      <c r="J550" s="327"/>
      <c r="K550" s="327"/>
      <c r="L550" s="327"/>
      <c r="M550" s="327"/>
      <c r="N550" s="327"/>
      <c r="O550" s="80"/>
      <c r="P550" s="81"/>
      <c r="Q550" s="81"/>
      <c r="R550" s="81"/>
      <c r="S550" s="81"/>
      <c r="T550" s="81"/>
      <c r="U550" s="81"/>
      <c r="V550" s="81"/>
      <c r="W550" s="82"/>
      <c r="X550" s="82"/>
      <c r="Y550" s="82"/>
      <c r="Z550" s="73"/>
    </row>
    <row r="551" spans="1:26" s="74" customFormat="1" ht="12.75" customHeight="1">
      <c r="A551" s="49"/>
      <c r="B551" s="50"/>
      <c r="C551" s="76"/>
      <c r="D551" s="16"/>
      <c r="E551" s="319" t="str">
        <f>Translations!$B$67</f>
        <v>Osäkerhet för enskild mätningstillfälle</v>
      </c>
      <c r="F551" s="322" t="str">
        <f>Translations!$B$68</f>
        <v>Ange den relativa osäkerheten för det enskilda mätningstillfället uttryckt i procent.</v>
      </c>
      <c r="G551" s="322"/>
      <c r="H551" s="322"/>
      <c r="I551" s="322"/>
      <c r="J551" s="322"/>
      <c r="K551" s="322"/>
      <c r="L551" s="322"/>
      <c r="M551" s="322"/>
      <c r="N551" s="322"/>
      <c r="O551" s="52"/>
      <c r="P551" s="49"/>
      <c r="Q551" s="49"/>
      <c r="R551" s="49"/>
      <c r="S551" s="49"/>
      <c r="T551" s="49"/>
      <c r="U551" s="49"/>
      <c r="V551" s="49"/>
      <c r="W551" s="49"/>
      <c r="X551" s="49"/>
      <c r="Y551" s="49"/>
      <c r="Z551" s="73"/>
    </row>
    <row r="552" spans="1:26" s="74" customFormat="1" ht="38.25" customHeight="1">
      <c r="A552" s="49"/>
      <c r="B552" s="50"/>
      <c r="C552" s="76"/>
      <c r="D552" s="16"/>
      <c r="E552" s="320"/>
      <c r="F552" s="322" t="str">
        <f>Translations!$B$69</f>
        <v>I vissa fall ska den osäkerhet som meddelas här vara ett resultat av en tidigare beräkning. Till exempel i exempel 2 ovan ska man i fråga om gasmätarnas osäkerhet eventuellt ta hänsyn till de elektroniska mängdomvandlarnas osäkerhet. Dessa osäkerhetsfaktorer kan bestämmas genom att först använda verktygen i tabellen "Osäkerhet_Produkt" och ange de osäkerheter som erhållits i denna tabell.</v>
      </c>
      <c r="G552" s="322"/>
      <c r="H552" s="322"/>
      <c r="I552" s="322"/>
      <c r="J552" s="322"/>
      <c r="K552" s="322"/>
      <c r="L552" s="322"/>
      <c r="M552" s="322"/>
      <c r="N552" s="322"/>
      <c r="O552" s="52"/>
      <c r="P552" s="49"/>
      <c r="Q552" s="49"/>
      <c r="R552" s="49"/>
      <c r="S552" s="49"/>
      <c r="T552" s="49"/>
      <c r="U552" s="49"/>
      <c r="V552" s="49"/>
      <c r="W552" s="49"/>
      <c r="X552" s="49"/>
      <c r="Y552" s="49"/>
      <c r="Z552" s="73"/>
    </row>
    <row r="553" spans="1:26" s="74" customFormat="1" ht="25.5" customHeight="1">
      <c r="A553" s="49"/>
      <c r="B553" s="50"/>
      <c r="C553" s="76"/>
      <c r="D553" s="16"/>
      <c r="E553" s="320"/>
      <c r="F553" s="322" t="str">
        <f>Translations!$B$70</f>
        <v>Osäkerheten kan erhållas från olika källor, t.ex. det högsta tillåtna felet under drift i enlighet med lagstiftningen om mätinstrument, osäkerhet frånkalibrering, utrustningstillverkarens handlingar osv.</v>
      </c>
      <c r="G553" s="322"/>
      <c r="H553" s="322"/>
      <c r="I553" s="322"/>
      <c r="J553" s="322"/>
      <c r="K553" s="322"/>
      <c r="L553" s="322"/>
      <c r="M553" s="322"/>
      <c r="N553" s="322"/>
      <c r="O553" s="52"/>
      <c r="P553" s="49"/>
      <c r="Q553" s="49"/>
      <c r="R553" s="49"/>
      <c r="S553" s="49"/>
      <c r="T553" s="49"/>
      <c r="U553" s="49"/>
      <c r="V553" s="49"/>
      <c r="W553" s="49"/>
      <c r="X553" s="49"/>
      <c r="Y553" s="49"/>
      <c r="Z553" s="73"/>
    </row>
    <row r="554" spans="1:26" s="74" customFormat="1" ht="25.5" customHeight="1">
      <c r="A554" s="49"/>
      <c r="B554" s="50"/>
      <c r="C554" s="76"/>
      <c r="D554" s="16"/>
      <c r="E554" s="321"/>
      <c r="F554" s="322" t="str">
        <f>Translations!$B$71</f>
        <v>Osäkerhetsfördelningens typ och täckning i anslutning till procentandelen i fråga (standard eller utvidgad) ska meddelas i de följande kolumnerna (se nedan).</v>
      </c>
      <c r="G554" s="322"/>
      <c r="H554" s="322"/>
      <c r="I554" s="322"/>
      <c r="J554" s="322"/>
      <c r="K554" s="322"/>
      <c r="L554" s="322"/>
      <c r="M554" s="322"/>
      <c r="N554" s="322"/>
      <c r="O554" s="52"/>
      <c r="P554" s="49"/>
      <c r="Q554" s="49"/>
      <c r="R554" s="49"/>
      <c r="S554" s="49"/>
      <c r="T554" s="49"/>
      <c r="U554" s="49"/>
      <c r="V554" s="49"/>
      <c r="W554" s="49"/>
      <c r="X554" s="49"/>
      <c r="Y554" s="49"/>
      <c r="Z554" s="73"/>
    </row>
    <row r="555" spans="1:26" s="74" customFormat="1" ht="12.75" customHeight="1">
      <c r="A555" s="49"/>
      <c r="B555" s="50"/>
      <c r="C555" s="76"/>
      <c r="D555" s="16"/>
      <c r="E555" s="319" t="str">
        <f>Translations!$B$72</f>
        <v>Fördelningstyp</v>
      </c>
      <c r="F555" s="322" t="str">
        <f>Translations!$B$73</f>
        <v>Ange här den fördelningstyp som lämpar sig för osäkerheten genom att välja ett av följande alternativ (rullgardinsmeny):</v>
      </c>
      <c r="G555" s="322"/>
      <c r="H555" s="322"/>
      <c r="I555" s="322"/>
      <c r="J555" s="322"/>
      <c r="K555" s="322"/>
      <c r="L555" s="322"/>
      <c r="M555" s="322"/>
      <c r="N555" s="322"/>
      <c r="O555" s="52"/>
      <c r="P555" s="49"/>
      <c r="Q555" s="49"/>
      <c r="R555" s="49"/>
      <c r="S555" s="49"/>
      <c r="T555" s="49"/>
      <c r="U555" s="49"/>
      <c r="V555" s="49"/>
      <c r="W555" s="49"/>
      <c r="X555" s="49"/>
      <c r="Y555" s="49"/>
      <c r="Z555" s="73"/>
    </row>
    <row r="556" spans="1:26" s="74" customFormat="1" ht="25.5" customHeight="1">
      <c r="A556" s="78"/>
      <c r="B556" s="50"/>
      <c r="C556" s="16"/>
      <c r="D556" s="16"/>
      <c r="E556" s="325"/>
      <c r="F556" s="83" t="s">
        <v>41</v>
      </c>
      <c r="G556" s="313" t="str">
        <f>Translations!$B$74</f>
        <v>normalfördelning: en fördelning av detta slag förekommer i typiska fall i fråga om osäkerheter som erhålls från kalibreringsrapporter, utrustningstillverkarens handlingar och kombinerade osäkerheter.</v>
      </c>
      <c r="H556" s="313"/>
      <c r="I556" s="313"/>
      <c r="J556" s="313"/>
      <c r="K556" s="313"/>
      <c r="L556" s="313"/>
      <c r="M556" s="313"/>
      <c r="N556" s="313"/>
      <c r="O556" s="80"/>
      <c r="P556" s="81"/>
      <c r="Q556" s="81"/>
      <c r="R556" s="81"/>
      <c r="S556" s="81"/>
      <c r="T556" s="81"/>
      <c r="U556" s="81"/>
      <c r="V556" s="81"/>
      <c r="W556" s="82"/>
      <c r="X556" s="82"/>
      <c r="Y556" s="82"/>
      <c r="Z556" s="73"/>
    </row>
    <row r="557" spans="1:26" s="74" customFormat="1" ht="12.75" customHeight="1">
      <c r="A557" s="78"/>
      <c r="B557" s="50"/>
      <c r="C557" s="16"/>
      <c r="D557" s="16"/>
      <c r="E557" s="325"/>
      <c r="F557" s="83" t="s">
        <v>41</v>
      </c>
      <c r="G557" s="313" t="str">
        <f>Translations!$B$75</f>
        <v>jämn fördelning: en fördelning av detta slag förekommer i typiska fall i fråga om största tillåtna fel, toleranser och osäkerheter som meddelas i referenshandlingar.</v>
      </c>
      <c r="H557" s="313"/>
      <c r="I557" s="313"/>
      <c r="J557" s="313"/>
      <c r="K557" s="313"/>
      <c r="L557" s="313"/>
      <c r="M557" s="313"/>
      <c r="N557" s="313"/>
      <c r="O557" s="80"/>
      <c r="P557" s="81"/>
      <c r="Q557" s="81"/>
      <c r="R557" s="81"/>
      <c r="S557" s="81"/>
      <c r="T557" s="81"/>
      <c r="U557" s="81"/>
      <c r="V557" s="81"/>
      <c r="W557" s="82"/>
      <c r="X557" s="82"/>
      <c r="Y557" s="82"/>
      <c r="Z557" s="73"/>
    </row>
    <row r="558" spans="1:26" s="74" customFormat="1" ht="25.5" customHeight="1">
      <c r="A558" s="78"/>
      <c r="B558" s="50"/>
      <c r="C558" s="16"/>
      <c r="D558" s="16"/>
      <c r="E558" s="325"/>
      <c r="F558" s="83" t="s">
        <v>41</v>
      </c>
      <c r="G558" s="313" t="str">
        <f>Translations!$B$76</f>
        <v>triangelfördelning: en fördelning av detta slag används typiskt t.ex. i fall i vilka det endast finns lite populationsdata eller i vilka relationen mellan variabler är känd men datamängden är liten osv.</v>
      </c>
      <c r="H558" s="313"/>
      <c r="I558" s="313"/>
      <c r="J558" s="313"/>
      <c r="K558" s="313"/>
      <c r="L558" s="313"/>
      <c r="M558" s="313"/>
      <c r="N558" s="313"/>
      <c r="O558" s="80"/>
      <c r="P558" s="81"/>
      <c r="Q558" s="81"/>
      <c r="R558" s="81"/>
      <c r="S558" s="81"/>
      <c r="T558" s="81"/>
      <c r="U558" s="81"/>
      <c r="V558" s="81"/>
      <c r="W558" s="82"/>
      <c r="X558" s="82"/>
      <c r="Y558" s="82"/>
      <c r="Z558" s="73"/>
    </row>
    <row r="559" spans="1:26" s="74" customFormat="1" ht="12.75" customHeight="1">
      <c r="A559" s="78"/>
      <c r="B559" s="50"/>
      <c r="C559" s="16"/>
      <c r="D559" s="16"/>
      <c r="E559" s="321"/>
      <c r="F559" s="83" t="s">
        <v>41</v>
      </c>
      <c r="G559" s="326" t="str">
        <f>Translations!$B$77</f>
        <v>okänd fördelning: om fördelningstypen är okänd, är antagandet att typen är normalfördelning.</v>
      </c>
      <c r="H559" s="326"/>
      <c r="I559" s="326"/>
      <c r="J559" s="326"/>
      <c r="K559" s="326"/>
      <c r="L559" s="326"/>
      <c r="M559" s="326"/>
      <c r="N559" s="326"/>
      <c r="O559" s="80"/>
      <c r="P559" s="81"/>
      <c r="Q559" s="81"/>
      <c r="R559" s="81"/>
      <c r="S559" s="81"/>
      <c r="T559" s="81"/>
      <c r="U559" s="81"/>
      <c r="V559" s="81"/>
      <c r="W559" s="82"/>
      <c r="X559" s="82"/>
      <c r="Y559" s="82"/>
      <c r="Z559" s="73"/>
    </row>
    <row r="560" spans="1:26" s="74" customFormat="1" ht="12.75" customHeight="1">
      <c r="A560" s="49"/>
      <c r="B560" s="50"/>
      <c r="C560" s="76"/>
      <c r="D560" s="16"/>
      <c r="E560" s="319" t="str">
        <f>Translations!$B$78</f>
        <v>Standardosäkerhet eller utvidgad osäkerhet?</v>
      </c>
      <c r="F560" s="322" t="str">
        <f>Translations!$B$79</f>
        <v>Om normalfördelning används som typ, ange här om den osäkerhet som anges är en standardosäkerhet (1σ, k=1, 68 %) eller utvidgad osäkerhet (2σ, k=2, 95 %).</v>
      </c>
      <c r="G560" s="322"/>
      <c r="H560" s="322"/>
      <c r="I560" s="322"/>
      <c r="J560" s="322"/>
      <c r="K560" s="322"/>
      <c r="L560" s="322"/>
      <c r="M560" s="322"/>
      <c r="N560" s="322"/>
      <c r="O560" s="52"/>
      <c r="P560" s="49"/>
      <c r="Q560" s="49"/>
      <c r="R560" s="49"/>
      <c r="S560" s="49"/>
      <c r="T560" s="49"/>
      <c r="U560" s="49"/>
      <c r="V560" s="49"/>
      <c r="W560" s="49"/>
      <c r="X560" s="49"/>
      <c r="Y560" s="49"/>
      <c r="Z560" s="73"/>
    </row>
    <row r="561" spans="1:26" s="74" customFormat="1" ht="25.5" customHeight="1">
      <c r="A561" s="49"/>
      <c r="B561" s="50"/>
      <c r="C561" s="76"/>
      <c r="D561" s="16"/>
      <c r="E561" s="321"/>
      <c r="F561" s="322" t="str">
        <f>Translations!$B$80</f>
        <v>För alla övriga fördelningstyper är denna cell grå (ej relevant, uppgift kan inte matas i fältet).</v>
      </c>
      <c r="G561" s="322"/>
      <c r="H561" s="322"/>
      <c r="I561" s="322"/>
      <c r="J561" s="322"/>
      <c r="K561" s="322"/>
      <c r="L561" s="322"/>
      <c r="M561" s="322"/>
      <c r="N561" s="322"/>
      <c r="O561" s="52"/>
      <c r="P561" s="49"/>
      <c r="Q561" s="49"/>
      <c r="R561" s="49"/>
      <c r="S561" s="49"/>
      <c r="T561" s="49"/>
      <c r="U561" s="49"/>
      <c r="V561" s="49"/>
      <c r="W561" s="49"/>
      <c r="X561" s="49"/>
      <c r="Y561" s="49"/>
      <c r="Z561" s="73"/>
    </row>
    <row r="562" spans="1:26" s="74" customFormat="1" ht="25.5" customHeight="1">
      <c r="A562" s="49"/>
      <c r="B562" s="50"/>
      <c r="C562" s="76"/>
      <c r="D562" s="16"/>
      <c r="E562" s="319" t="str">
        <f>Translations!$B$81</f>
        <v>Är osäkerhetsvärdet "i drift"?</v>
      </c>
      <c r="F562" s="322" t="str">
        <f>Translations!$B$82</f>
        <v>Välj här om den osäkerhet som anges är "i drift" eller inte. "I drift" betyder att den fastställda osäkerheten tar hänsyn till alla parametrar som påverkar mätinstrumentets osäkerhet medan den används, t.ex. krypning.</v>
      </c>
      <c r="G562" s="322"/>
      <c r="H562" s="322"/>
      <c r="I562" s="322"/>
      <c r="J562" s="322"/>
      <c r="K562" s="322"/>
      <c r="L562" s="322"/>
      <c r="M562" s="322"/>
      <c r="N562" s="322"/>
      <c r="O562" s="52"/>
      <c r="P562" s="49"/>
      <c r="Q562" s="49"/>
      <c r="R562" s="49"/>
      <c r="S562" s="49"/>
      <c r="T562" s="49"/>
      <c r="U562" s="49"/>
      <c r="V562" s="49"/>
      <c r="W562" s="49"/>
      <c r="X562" s="49"/>
      <c r="Y562" s="49"/>
      <c r="Z562" s="73"/>
    </row>
    <row r="563" spans="1:26" s="74" customFormat="1" ht="25.5" customHeight="1">
      <c r="A563" s="49"/>
      <c r="B563" s="50"/>
      <c r="C563" s="76"/>
      <c r="D563" s="16"/>
      <c r="E563" s="321"/>
      <c r="F563" s="322" t="str">
        <f>Translations!$B$83</f>
        <v>Osäkerheten är "ej i drift", om det är fråga om det högsta tillåtna felet (MPE) osv.</v>
      </c>
      <c r="G563" s="322"/>
      <c r="H563" s="322"/>
      <c r="I563" s="322"/>
      <c r="J563" s="322"/>
      <c r="K563" s="322"/>
      <c r="L563" s="322"/>
      <c r="M563" s="322"/>
      <c r="N563" s="322"/>
      <c r="O563" s="52"/>
      <c r="P563" s="49"/>
      <c r="Q563" s="49"/>
      <c r="R563" s="49"/>
      <c r="S563" s="49"/>
      <c r="T563" s="49"/>
      <c r="U563" s="49"/>
      <c r="V563" s="49"/>
      <c r="W563" s="49"/>
      <c r="X563" s="49"/>
      <c r="Y563" s="49"/>
      <c r="Z563" s="73"/>
    </row>
    <row r="564" spans="1:26" s="74" customFormat="1" ht="12.75" customHeight="1">
      <c r="A564" s="49"/>
      <c r="B564" s="50"/>
      <c r="C564" s="76"/>
      <c r="D564" s="16"/>
      <c r="E564" s="319" t="str">
        <f>Translations!$B$84</f>
        <v>Justeringsfaktor </v>
      </c>
      <c r="F564" s="322" t="str">
        <f>Translations!$B$85</f>
        <v>Ange här den justeringsfaktor som används för att omvandla osäkerhetsvärdet från formen "ej i drift" till formen "i drift". Om "i drift" redan valts ovan, är cellen grå och värdet 1.</v>
      </c>
      <c r="G564" s="322"/>
      <c r="H564" s="322"/>
      <c r="I564" s="322"/>
      <c r="J564" s="322"/>
      <c r="K564" s="322"/>
      <c r="L564" s="322"/>
      <c r="M564" s="322"/>
      <c r="N564" s="322"/>
      <c r="O564" s="52"/>
      <c r="P564" s="49"/>
      <c r="Q564" s="49"/>
      <c r="R564" s="49"/>
      <c r="S564" s="49"/>
      <c r="T564" s="49"/>
      <c r="U564" s="49"/>
      <c r="V564" s="49"/>
      <c r="W564" s="49"/>
      <c r="X564" s="49"/>
      <c r="Y564" s="49"/>
      <c r="Z564" s="73"/>
    </row>
    <row r="565" spans="1:26" s="74" customFormat="1" ht="46.5" customHeight="1">
      <c r="A565" s="49"/>
      <c r="B565" s="50"/>
      <c r="C565" s="76"/>
      <c r="D565" s="16"/>
      <c r="E565" s="320"/>
      <c r="F565" s="323" t="str">
        <f>Translations!$B$86</f>
        <v>Mer information om tillämpning av justeringsfaktorn finns i GD4 och i Energimyndighetens anvisning om osäkerhetsbedömning. Om osäkerheten är det högsta tillåtna felet som anges i lagstiftningen om mätinstrument (MPE), kontrollera att du anger osäkerheten då MPE är i användning (MPES) i enlighet med det som fastställs i lagstiftningen (MPES är ofta två gånger MPE, men inte alltid). Observera att justeringsfaktorn är en annan omständighet än faktorn 2 som omvandlar standardosäkerhet till utvidgad osäkerhet (gäller normalfördelningar).</v>
      </c>
      <c r="G565" s="323"/>
      <c r="H565" s="323"/>
      <c r="I565" s="323"/>
      <c r="J565" s="323"/>
      <c r="K565" s="323"/>
      <c r="L565" s="323"/>
      <c r="M565" s="323"/>
      <c r="N565" s="323"/>
      <c r="O565" s="52"/>
      <c r="P565" s="49"/>
      <c r="Q565" s="49"/>
      <c r="R565" s="49"/>
      <c r="S565" s="49"/>
      <c r="T565" s="49"/>
      <c r="U565" s="49"/>
      <c r="V565" s="49"/>
      <c r="W565" s="49"/>
      <c r="X565" s="49"/>
      <c r="Y565" s="49"/>
      <c r="Z565" s="73"/>
    </row>
    <row r="566" spans="1:26" s="74" customFormat="1" ht="12.75" customHeight="1">
      <c r="A566" s="49"/>
      <c r="B566" s="50"/>
      <c r="C566" s="76"/>
      <c r="D566" s="16"/>
      <c r="E566" s="321"/>
      <c r="F566" s="324" t="str">
        <f>Translations!$B$87</f>
        <v>Om ingen siffra matas in som justeringsfaktor används siffran 2 då osäkerheten omvandlas till formen "i drift" vid beräkningen.</v>
      </c>
      <c r="G566" s="324"/>
      <c r="H566" s="324"/>
      <c r="I566" s="324"/>
      <c r="J566" s="324"/>
      <c r="K566" s="324"/>
      <c r="L566" s="324"/>
      <c r="M566" s="324"/>
      <c r="N566" s="324"/>
      <c r="O566" s="52"/>
      <c r="P566" s="49"/>
      <c r="Q566" s="49"/>
      <c r="R566" s="49"/>
      <c r="S566" s="49"/>
      <c r="T566" s="49"/>
      <c r="U566" s="49"/>
      <c r="V566" s="49"/>
      <c r="W566" s="49"/>
      <c r="X566" s="49"/>
      <c r="Y566" s="49"/>
      <c r="Z566" s="73"/>
    </row>
    <row r="567" spans="1:26" s="74" customFormat="1" ht="12.75" customHeight="1">
      <c r="A567" s="49"/>
      <c r="B567" s="50"/>
      <c r="C567" s="76"/>
      <c r="D567" s="16"/>
      <c r="E567" s="319" t="str">
        <f>Translations!$B$88</f>
        <v>Korrelerande eller icke-korrelerande?</v>
      </c>
      <c r="F567" s="322" t="str">
        <f>Translations!$B$89</f>
        <v>Ange här uppgift om huruvida de enskilda mätresultaten är korrelerande eller icke-korrelerande.</v>
      </c>
      <c r="G567" s="322"/>
      <c r="H567" s="322"/>
      <c r="I567" s="322"/>
      <c r="J567" s="322"/>
      <c r="K567" s="322"/>
      <c r="L567" s="322"/>
      <c r="M567" s="322"/>
      <c r="N567" s="322"/>
      <c r="O567" s="52"/>
      <c r="P567" s="49"/>
      <c r="Q567" s="49"/>
      <c r="R567" s="49"/>
      <c r="S567" s="49"/>
      <c r="T567" s="49"/>
      <c r="U567" s="49"/>
      <c r="V567" s="49"/>
      <c r="W567" s="49"/>
      <c r="X567" s="49"/>
      <c r="Y567" s="49"/>
      <c r="Z567" s="73"/>
    </row>
    <row r="568" spans="1:26" s="74" customFormat="1" ht="12.75" customHeight="1">
      <c r="A568" s="49"/>
      <c r="B568" s="50"/>
      <c r="C568" s="76"/>
      <c r="D568" s="16"/>
      <c r="E568" s="325"/>
      <c r="F568" s="322" t="str">
        <f>Translations!$B$90</f>
        <v>Två mätresultat är korrelerande om till exempel avvikelsen från "verkligt värde" systematiskt går i samma riktning och inte uppvisar en slumpmässig fördelning.</v>
      </c>
      <c r="G568" s="322"/>
      <c r="H568" s="322"/>
      <c r="I568" s="322"/>
      <c r="J568" s="322"/>
      <c r="K568" s="322"/>
      <c r="L568" s="322"/>
      <c r="M568" s="322"/>
      <c r="N568" s="322"/>
      <c r="O568" s="52"/>
      <c r="P568" s="49"/>
      <c r="Q568" s="49"/>
      <c r="R568" s="49"/>
      <c r="S568" s="49"/>
      <c r="T568" s="49"/>
      <c r="U568" s="49"/>
      <c r="V568" s="49"/>
      <c r="W568" s="49"/>
      <c r="X568" s="49"/>
      <c r="Y568" s="49"/>
      <c r="Z568" s="73"/>
    </row>
    <row r="569" spans="1:26" s="74" customFormat="1" ht="24" customHeight="1">
      <c r="A569" s="49"/>
      <c r="B569" s="50"/>
      <c r="C569" s="76"/>
      <c r="D569" s="16"/>
      <c r="E569" s="325"/>
      <c r="F569" s="322" t="str">
        <f>Translations!$B$91</f>
        <v>Mätresultat kan vara korrelerande om samma mätinstrument eller mätmetod används vid mätningen.</v>
      </c>
      <c r="G569" s="322"/>
      <c r="H569" s="322"/>
      <c r="I569" s="322"/>
      <c r="J569" s="322"/>
      <c r="K569" s="322"/>
      <c r="L569" s="322"/>
      <c r="M569" s="322"/>
      <c r="N569" s="322"/>
      <c r="O569" s="52"/>
      <c r="P569" s="49"/>
      <c r="Q569" s="49"/>
      <c r="R569" s="49"/>
      <c r="S569" s="49"/>
      <c r="T569" s="49"/>
      <c r="U569" s="49"/>
      <c r="V569" s="49"/>
      <c r="W569" s="49"/>
      <c r="X569" s="49"/>
      <c r="Y569" s="49"/>
      <c r="Z569" s="73"/>
    </row>
    <row r="570" spans="1:26" s="74" customFormat="1" ht="24" customHeight="1">
      <c r="A570" s="49"/>
      <c r="B570" s="50"/>
      <c r="C570" s="76"/>
      <c r="D570" s="16"/>
      <c r="E570" s="325"/>
      <c r="F570" s="322" t="str">
        <f>Translations!$B$92</f>
        <v>Exempel: Vare parti fast bränsle som levereras till anläggningen mäts med verksamhetsutövarens bilvåg. I detta fall kan mätningstillfällena antas vara korrelerande.</v>
      </c>
      <c r="G570" s="322"/>
      <c r="H570" s="322"/>
      <c r="I570" s="322"/>
      <c r="J570" s="322"/>
      <c r="K570" s="322"/>
      <c r="L570" s="322"/>
      <c r="M570" s="322"/>
      <c r="N570" s="322"/>
      <c r="O570" s="52"/>
      <c r="P570" s="49"/>
      <c r="Q570" s="49"/>
      <c r="R570" s="49"/>
      <c r="S570" s="49"/>
      <c r="T570" s="49"/>
      <c r="U570" s="49"/>
      <c r="V570" s="49"/>
      <c r="W570" s="49"/>
      <c r="X570" s="49"/>
      <c r="Y570" s="49"/>
      <c r="Z570" s="73"/>
    </row>
    <row r="571" spans="1:26" s="74" customFormat="1" ht="4.5" customHeight="1">
      <c r="A571" s="49"/>
      <c r="B571" s="50"/>
      <c r="C571" s="76"/>
      <c r="D571" s="16"/>
      <c r="E571" s="77"/>
      <c r="F571" s="77"/>
      <c r="G571" s="77"/>
      <c r="H571" s="77"/>
      <c r="I571" s="77"/>
      <c r="J571" s="77"/>
      <c r="K571" s="77"/>
      <c r="L571" s="77"/>
      <c r="M571" s="77"/>
      <c r="N571" s="77"/>
      <c r="O571" s="52"/>
      <c r="P571" s="49"/>
      <c r="Q571" s="49"/>
      <c r="R571" s="49"/>
      <c r="S571" s="49"/>
      <c r="T571" s="49"/>
      <c r="U571" s="49"/>
      <c r="V571" s="49"/>
      <c r="W571" s="49"/>
      <c r="X571" s="49"/>
      <c r="Y571" s="49"/>
      <c r="Z571" s="73"/>
    </row>
    <row r="572" spans="1:26" s="74" customFormat="1" ht="12.75" customHeight="1">
      <c r="A572" s="49"/>
      <c r="B572" s="50"/>
      <c r="C572" s="76"/>
      <c r="D572" s="84" t="s">
        <v>172</v>
      </c>
      <c r="E572" s="317" t="str">
        <f>Translations!$B$93</f>
        <v>Mängduppgift om bränsle-/materialmängd som levererats till/förbrukats på anläggningen</v>
      </c>
      <c r="F572" s="317"/>
      <c r="G572" s="317"/>
      <c r="H572" s="317"/>
      <c r="I572" s="317"/>
      <c r="J572" s="317"/>
      <c r="K572" s="317"/>
      <c r="L572" s="317"/>
      <c r="M572" s="317"/>
      <c r="N572" s="317"/>
      <c r="O572" s="52"/>
      <c r="P572" s="49"/>
      <c r="Q572" s="49"/>
      <c r="R572" s="49"/>
      <c r="S572" s="49"/>
      <c r="T572" s="49"/>
      <c r="U572" s="49"/>
      <c r="V572" s="49"/>
      <c r="W572" s="49"/>
      <c r="X572" s="49"/>
      <c r="Y572" s="49"/>
      <c r="Z572" s="73"/>
    </row>
    <row r="573" spans="1:26" s="74" customFormat="1" ht="64.5" customHeight="1">
      <c r="A573" s="49"/>
      <c r="B573" s="50"/>
      <c r="C573" s="76"/>
      <c r="D573" s="16"/>
      <c r="E573" s="180" t="str">
        <f>Translations!$B$94</f>
        <v>Namn eller kort beskrivning</v>
      </c>
      <c r="F573" s="85" t="str">
        <f>Translations!$B$95</f>
        <v>Mängduppgift för enskild mätningsgång [t.ex. t eller nm3/st.]</v>
      </c>
      <c r="G573" s="85" t="str">
        <f>Translations!$B$96</f>
        <v>Antalet mätningstillfällen per år [st./a]</v>
      </c>
      <c r="H573" s="85" t="str">
        <f>Translations!$B$97</f>
        <v>Mängduppgift per år [t.ex. t eller nm3/a]</v>
      </c>
      <c r="I573" s="85" t="str">
        <f>Translations!$B$67</f>
        <v>Osäkerhet för enskild mätningstillfälle</v>
      </c>
      <c r="J573" s="85" t="str">
        <f>Translations!$B$72</f>
        <v>Fördelningstyp</v>
      </c>
      <c r="K573" s="85" t="str">
        <f>Translations!$B$78</f>
        <v>Standardosäkerhet eller utvidgad osäkerhet?</v>
      </c>
      <c r="L573" s="85" t="str">
        <f>Translations!$B$81</f>
        <v>Är osäkerhetsvärdet "i drift"?</v>
      </c>
      <c r="M573" s="85" t="str">
        <f>Translations!$B$84</f>
        <v>Justeringsfaktor </v>
      </c>
      <c r="N573" s="85" t="str">
        <f>Translations!$B$88</f>
        <v>Korrelerande eller icke-korrelerande?</v>
      </c>
      <c r="O573" s="52"/>
      <c r="P573" s="49"/>
      <c r="Q573" s="49"/>
      <c r="R573" s="86" t="s">
        <v>166</v>
      </c>
      <c r="S573" s="86" t="s">
        <v>164</v>
      </c>
      <c r="T573" s="86" t="s">
        <v>165</v>
      </c>
      <c r="U573" s="86" t="s">
        <v>169</v>
      </c>
      <c r="V573" s="86" t="s">
        <v>190</v>
      </c>
      <c r="W573" s="86" t="s">
        <v>167</v>
      </c>
      <c r="X573" s="86" t="s">
        <v>168</v>
      </c>
      <c r="Y573" s="86" t="s">
        <v>191</v>
      </c>
      <c r="Z573" s="73"/>
    </row>
    <row r="574" spans="1:26" s="74" customFormat="1" ht="12.75" customHeight="1">
      <c r="A574" s="49"/>
      <c r="B574" s="50"/>
      <c r="C574" s="76"/>
      <c r="D574" s="87" t="s">
        <v>173</v>
      </c>
      <c r="E574" s="177"/>
      <c r="F574" s="2"/>
      <c r="G574" s="2"/>
      <c r="H574" s="88">
        <f>IF(COUNT(F574:G574)&gt;0,F574*G574,"")</f>
      </c>
      <c r="I574" s="3"/>
      <c r="J574" s="4"/>
      <c r="K574" s="4"/>
      <c r="L574" s="6"/>
      <c r="M574" s="183"/>
      <c r="N574" s="6"/>
      <c r="O574" s="52"/>
      <c r="P574" s="49"/>
      <c r="Q574" s="49"/>
      <c r="R574" s="89">
        <f>IF(J574="",INDEX(EUconst_DistributionCorrection,1),INDEX(EUconst_DistributionCorrection,MATCH(J574,EUconst_DistributionType,0)))</f>
        <v>1</v>
      </c>
      <c r="S574" s="90">
        <f>IF(OR(K574="",J574=INDEX(EUconst_DistributionType,2),J574=INDEX(EUconst_DistributionType,3)),INDEX(EUconst_ConfidenceLevel,1),INDEX(EUconst_ConfidenceLevel,MATCH(K574,EUconst_UncertaintyType,0)))</f>
        <v>0.682689250166422</v>
      </c>
      <c r="T574" s="91">
        <f>IF(N574="",2,INDEX(EUconst_CorrelationFactor,MATCH(N574,EUconst_CorrelationType,0)))</f>
        <v>2</v>
      </c>
      <c r="U574" s="92" t="b">
        <f>OR(J574=INDEX(EUconst_DistributionType,2),J574=INDEX(EUconst_DistributionType,3))</f>
        <v>0</v>
      </c>
      <c r="V574" s="186">
        <f>IF(L574=INDEX(EUconst_InService,1),1,IF(M574="",2,M574))</f>
        <v>2</v>
      </c>
      <c r="W574" s="94">
        <f>IF(F574="","",ABS(G574)^T574*(ABS(F574)*I574*V574/R574/TINV(1-S574,10^6))^2)</f>
      </c>
      <c r="X574" s="94" t="b">
        <f>OR(INDEX(EUconst_DistributionType,2)=J574,INDEX(EUconst_DistributionType,3)=J574)</f>
        <v>0</v>
      </c>
      <c r="Y574" s="94" t="b">
        <f>L574=INDEX(EUconst_InService,1)</f>
        <v>0</v>
      </c>
      <c r="Z574" s="73"/>
    </row>
    <row r="575" spans="1:26" s="74" customFormat="1" ht="12.75" customHeight="1">
      <c r="A575" s="49"/>
      <c r="B575" s="50"/>
      <c r="C575" s="76"/>
      <c r="D575" s="87" t="s">
        <v>174</v>
      </c>
      <c r="E575" s="178"/>
      <c r="F575" s="5"/>
      <c r="G575" s="5"/>
      <c r="H575" s="96">
        <f>IF(COUNT(F575:G575)&gt;0,F575*G575,"")</f>
      </c>
      <c r="I575" s="6"/>
      <c r="J575" s="7"/>
      <c r="K575" s="7"/>
      <c r="L575" s="6"/>
      <c r="M575" s="184"/>
      <c r="N575" s="6"/>
      <c r="O575" s="52"/>
      <c r="P575" s="49"/>
      <c r="Q575" s="49"/>
      <c r="R575" s="89">
        <f>IF(J575="",INDEX(EUconst_DistributionCorrection,1),INDEX(EUconst_DistributionCorrection,MATCH(J575,EUconst_DistributionType,0)))</f>
        <v>1</v>
      </c>
      <c r="S575" s="90">
        <f>IF(OR(K575="",J575=INDEX(EUconst_DistributionType,2),J575=INDEX(EUconst_DistributionType,3)),INDEX(EUconst_ConfidenceLevel,1),INDEX(EUconst_ConfidenceLevel,MATCH(K575,EUconst_UncertaintyType,0)))</f>
        <v>0.682689250166422</v>
      </c>
      <c r="T575" s="91">
        <f>IF(N575="",2,INDEX(EUconst_CorrelationFactor,MATCH(N575,EUconst_CorrelationType,0)))</f>
        <v>2</v>
      </c>
      <c r="U575" s="92" t="b">
        <f>OR(J575=INDEX(EUconst_DistributionType,2),J575=INDEX(EUconst_DistributionType,3))</f>
        <v>0</v>
      </c>
      <c r="V575" s="186">
        <f>IF(L575=INDEX(EUconst_InService,1),1,IF(M575="",2,M575))</f>
        <v>2</v>
      </c>
      <c r="W575" s="94">
        <f>IF(F575="","",ABS(G575)^T575*(ABS(F575)*I575/R575/TINV(1-S575,10^6))^2)</f>
      </c>
      <c r="X575" s="94" t="b">
        <f>OR(INDEX(EUconst_DistributionType,2)=J575,INDEX(EUconst_DistributionType,3)=J575)</f>
        <v>0</v>
      </c>
      <c r="Y575" s="94" t="b">
        <f>L575=INDEX(EUconst_InService,1)</f>
        <v>0</v>
      </c>
      <c r="Z575" s="73"/>
    </row>
    <row r="576" spans="1:26" s="74" customFormat="1" ht="12.75" customHeight="1">
      <c r="A576" s="49"/>
      <c r="B576" s="50"/>
      <c r="C576" s="76"/>
      <c r="D576" s="87" t="s">
        <v>171</v>
      </c>
      <c r="E576" s="178"/>
      <c r="F576" s="5"/>
      <c r="G576" s="5"/>
      <c r="H576" s="96">
        <f>IF(COUNT(F576:G576)&gt;0,F576*G576,"")</f>
      </c>
      <c r="I576" s="6"/>
      <c r="J576" s="7"/>
      <c r="K576" s="7"/>
      <c r="L576" s="6"/>
      <c r="M576" s="184"/>
      <c r="N576" s="6"/>
      <c r="O576" s="52"/>
      <c r="P576" s="49"/>
      <c r="Q576" s="49"/>
      <c r="R576" s="89">
        <f>IF(J576="",INDEX(EUconst_DistributionCorrection,1),INDEX(EUconst_DistributionCorrection,MATCH(J576,EUconst_DistributionType,0)))</f>
        <v>1</v>
      </c>
      <c r="S576" s="90">
        <f>IF(OR(K576="",J576=INDEX(EUconst_DistributionType,2),J576=INDEX(EUconst_DistributionType,3)),INDEX(EUconst_ConfidenceLevel,1),INDEX(EUconst_ConfidenceLevel,MATCH(K576,EUconst_UncertaintyType,0)))</f>
        <v>0.682689250166422</v>
      </c>
      <c r="T576" s="91">
        <f>IF(N576="",2,INDEX(EUconst_CorrelationFactor,MATCH(N576,EUconst_CorrelationType,0)))</f>
        <v>2</v>
      </c>
      <c r="U576" s="92" t="b">
        <f>OR(J576=INDEX(EUconst_DistributionType,2),J576=INDEX(EUconst_DistributionType,3))</f>
        <v>0</v>
      </c>
      <c r="V576" s="186">
        <f>IF(L576=INDEX(EUconst_InService,1),1,IF(M576="",2,M576))</f>
        <v>2</v>
      </c>
      <c r="W576" s="94">
        <f>IF(F576="","",ABS(G576)^T576*(ABS(F576)*I576/R576/TINV(1-S576,10^6))^2)</f>
      </c>
      <c r="X576" s="94" t="b">
        <f>OR(INDEX(EUconst_DistributionType,2)=J576,INDEX(EUconst_DistributionType,3)=J576)</f>
        <v>0</v>
      </c>
      <c r="Y576" s="94" t="b">
        <f>L576=INDEX(EUconst_InService,1)</f>
        <v>0</v>
      </c>
      <c r="Z576" s="73"/>
    </row>
    <row r="577" spans="1:26" s="74" customFormat="1" ht="12.75" customHeight="1">
      <c r="A577" s="49"/>
      <c r="B577" s="50"/>
      <c r="C577" s="76"/>
      <c r="D577" s="87" t="s">
        <v>175</v>
      </c>
      <c r="E577" s="178"/>
      <c r="F577" s="5"/>
      <c r="G577" s="5"/>
      <c r="H577" s="96">
        <f>IF(COUNT(F577:G577)&gt;0,F577*G577,"")</f>
      </c>
      <c r="I577" s="6"/>
      <c r="J577" s="7"/>
      <c r="K577" s="7"/>
      <c r="L577" s="6"/>
      <c r="M577" s="184"/>
      <c r="N577" s="6"/>
      <c r="O577" s="52"/>
      <c r="P577" s="49"/>
      <c r="Q577" s="49"/>
      <c r="R577" s="89">
        <f>IF(J577="",INDEX(EUconst_DistributionCorrection,1),INDEX(EUconst_DistributionCorrection,MATCH(J577,EUconst_DistributionType,0)))</f>
        <v>1</v>
      </c>
      <c r="S577" s="90">
        <f>IF(OR(K577="",J577=INDEX(EUconst_DistributionType,2),J577=INDEX(EUconst_DistributionType,3)),INDEX(EUconst_ConfidenceLevel,1),INDEX(EUconst_ConfidenceLevel,MATCH(K577,EUconst_UncertaintyType,0)))</f>
        <v>0.682689250166422</v>
      </c>
      <c r="T577" s="91">
        <f>IF(N577="",2,INDEX(EUconst_CorrelationFactor,MATCH(N577,EUconst_CorrelationType,0)))</f>
        <v>2</v>
      </c>
      <c r="U577" s="92" t="b">
        <f>OR(J577=INDEX(EUconst_DistributionType,2),J577=INDEX(EUconst_DistributionType,3))</f>
        <v>0</v>
      </c>
      <c r="V577" s="186">
        <f>IF(L577=INDEX(EUconst_InService,1),1,IF(M577="",2,M577))</f>
        <v>2</v>
      </c>
      <c r="W577" s="94">
        <f>IF(F577="","",ABS(G577)^T577*(ABS(F577)*I577/R577/TINV(1-S577,10^6))^2)</f>
      </c>
      <c r="X577" s="94" t="b">
        <f>OR(INDEX(EUconst_DistributionType,2)=J577,INDEX(EUconst_DistributionType,3)=J577)</f>
        <v>0</v>
      </c>
      <c r="Y577" s="94" t="b">
        <f>L577=INDEX(EUconst_InService,1)</f>
        <v>0</v>
      </c>
      <c r="Z577" s="73"/>
    </row>
    <row r="578" spans="1:26" s="74" customFormat="1" ht="12.75" customHeight="1">
      <c r="A578" s="49"/>
      <c r="B578" s="50"/>
      <c r="C578" s="76"/>
      <c r="D578" s="87" t="s">
        <v>176</v>
      </c>
      <c r="E578" s="179"/>
      <c r="F578" s="8"/>
      <c r="G578" s="8"/>
      <c r="H578" s="97">
        <f>IF(COUNT(F578:G578)&gt;0,F578*G578,"")</f>
      </c>
      <c r="I578" s="9"/>
      <c r="J578" s="10"/>
      <c r="K578" s="10"/>
      <c r="L578" s="9"/>
      <c r="M578" s="185"/>
      <c r="N578" s="9"/>
      <c r="O578" s="52"/>
      <c r="P578" s="49"/>
      <c r="Q578" s="49"/>
      <c r="R578" s="89">
        <f>IF(J578="",INDEX(EUconst_DistributionCorrection,1),INDEX(EUconst_DistributionCorrection,MATCH(J578,EUconst_DistributionType,0)))</f>
        <v>1</v>
      </c>
      <c r="S578" s="90">
        <f>IF(OR(K578="",J578=INDEX(EUconst_DistributionType,2),J578=INDEX(EUconst_DistributionType,3)),INDEX(EUconst_ConfidenceLevel,1),INDEX(EUconst_ConfidenceLevel,MATCH(K578,EUconst_UncertaintyType,0)))</f>
        <v>0.682689250166422</v>
      </c>
      <c r="T578" s="91">
        <f>IF(N578="",2,INDEX(EUconst_CorrelationFactor,MATCH(N578,EUconst_CorrelationType,0)))</f>
        <v>2</v>
      </c>
      <c r="U578" s="92" t="b">
        <f>OR(J578=INDEX(EUconst_DistributionType,2),J578=INDEX(EUconst_DistributionType,3))</f>
        <v>0</v>
      </c>
      <c r="V578" s="186">
        <f>IF(L578=INDEX(EUconst_InService,1),1,IF(M578="",2,M578))</f>
        <v>2</v>
      </c>
      <c r="W578" s="94">
        <f>IF(F578="","",ABS(G578)^T578*(ABS(F578)*I578/R578/TINV(1-S578,10^6))^2)</f>
      </c>
      <c r="X578" s="94" t="b">
        <f>OR(INDEX(EUconst_DistributionType,2)=J578,INDEX(EUconst_DistributionType,3)=J578)</f>
        <v>0</v>
      </c>
      <c r="Y578" s="94" t="b">
        <f>L578=INDEX(EUconst_InService,1)</f>
        <v>0</v>
      </c>
      <c r="Z578" s="73">
        <f>IF(F578="","",ABS(G578)^T578*(ABS(F578)*I578/R578/TINV(1-S578,10^6))^2)</f>
      </c>
    </row>
    <row r="579" spans="1:26" s="74" customFormat="1" ht="4.5" customHeight="1">
      <c r="A579" s="49"/>
      <c r="B579" s="50"/>
      <c r="C579" s="76"/>
      <c r="D579" s="16"/>
      <c r="E579" s="77"/>
      <c r="F579" s="77"/>
      <c r="G579" s="77"/>
      <c r="H579" s="77"/>
      <c r="K579" s="77"/>
      <c r="L579" s="77"/>
      <c r="M579" s="77"/>
      <c r="O579" s="52"/>
      <c r="P579" s="49"/>
      <c r="Q579" s="49"/>
      <c r="R579" s="93"/>
      <c r="S579" s="93"/>
      <c r="T579" s="93"/>
      <c r="U579" s="49"/>
      <c r="V579" s="93"/>
      <c r="W579" s="93"/>
      <c r="X579" s="93"/>
      <c r="Y579" s="93"/>
      <c r="Z579" s="73"/>
    </row>
    <row r="580" spans="1:26" s="74" customFormat="1" ht="12.75" customHeight="1">
      <c r="A580" s="49"/>
      <c r="B580" s="50"/>
      <c r="C580" s="76"/>
      <c r="D580" s="84" t="s">
        <v>177</v>
      </c>
      <c r="E580" s="317" t="str">
        <f>Translations!$B$98</f>
        <v>Mängduppgift för bränsle-/materialmängd som förflyttats från anläggningen </v>
      </c>
      <c r="F580" s="317"/>
      <c r="G580" s="317"/>
      <c r="H580" s="317"/>
      <c r="I580" s="317"/>
      <c r="J580" s="317"/>
      <c r="K580" s="317"/>
      <c r="L580" s="317"/>
      <c r="M580" s="317"/>
      <c r="N580" s="317"/>
      <c r="O580" s="52"/>
      <c r="P580" s="49"/>
      <c r="Q580" s="49"/>
      <c r="R580" s="49"/>
      <c r="S580" s="49"/>
      <c r="T580" s="49"/>
      <c r="U580" s="49"/>
      <c r="V580" s="49"/>
      <c r="W580" s="49"/>
      <c r="X580" s="49"/>
      <c r="Y580" s="49"/>
      <c r="Z580" s="73"/>
    </row>
    <row r="581" spans="1:26" s="74" customFormat="1" ht="49.5" customHeight="1">
      <c r="A581" s="49"/>
      <c r="B581" s="50"/>
      <c r="C581" s="76"/>
      <c r="D581" s="16"/>
      <c r="E581" s="180" t="str">
        <f>Translations!$B$94</f>
        <v>Namn eller kort beskrivning</v>
      </c>
      <c r="F581" s="85" t="str">
        <f>Translations!$B$99</f>
        <v>Mängduppgift för enskild för flyttning [t.ex. t eller nm3/st.]</v>
      </c>
      <c r="G581" s="85" t="str">
        <f>Translations!$B$100</f>
        <v>Antalet förflyttningar per år [st./a]</v>
      </c>
      <c r="H581" s="85" t="str">
        <f>Translations!$B$97</f>
        <v>Mängduppgift per år [t.ex. t eller nm3/a]</v>
      </c>
      <c r="I581" s="85" t="str">
        <f>Translations!$B$67</f>
        <v>Osäkerhet för enskild mätningstillfälle</v>
      </c>
      <c r="J581" s="85" t="str">
        <f>Translations!$B$72</f>
        <v>Fördelningstyp</v>
      </c>
      <c r="K581" s="85" t="str">
        <f>Translations!$B$78</f>
        <v>Standardosäkerhet eller utvidgad osäkerhet?</v>
      </c>
      <c r="L581" s="85" t="str">
        <f>Translations!$B$81</f>
        <v>Är osäkerhetsvärdet "i drift"?</v>
      </c>
      <c r="M581" s="85" t="str">
        <f>Translations!$B$84</f>
        <v>Justeringsfaktor </v>
      </c>
      <c r="N581" s="85" t="str">
        <f>Translations!$B$88</f>
        <v>Korrelerande eller icke-korrelerande?</v>
      </c>
      <c r="O581" s="52"/>
      <c r="P581" s="49"/>
      <c r="Q581" s="49"/>
      <c r="R581" s="86" t="s">
        <v>166</v>
      </c>
      <c r="S581" s="86" t="s">
        <v>164</v>
      </c>
      <c r="T581" s="86" t="s">
        <v>165</v>
      </c>
      <c r="U581" s="86" t="s">
        <v>169</v>
      </c>
      <c r="V581" s="86" t="s">
        <v>190</v>
      </c>
      <c r="W581" s="86" t="s">
        <v>167</v>
      </c>
      <c r="X581" s="86" t="s">
        <v>168</v>
      </c>
      <c r="Y581" s="86" t="s">
        <v>191</v>
      </c>
      <c r="Z581" s="73"/>
    </row>
    <row r="582" spans="1:26" s="74" customFormat="1" ht="12.75" customHeight="1">
      <c r="A582" s="49"/>
      <c r="B582" s="50"/>
      <c r="C582" s="76"/>
      <c r="D582" s="87" t="s">
        <v>173</v>
      </c>
      <c r="E582" s="177"/>
      <c r="F582" s="2"/>
      <c r="G582" s="2"/>
      <c r="H582" s="88">
        <f>IF(COUNT(F582:G582)&gt;0,F582*G582,"")</f>
      </c>
      <c r="I582" s="3"/>
      <c r="J582" s="4"/>
      <c r="K582" s="4"/>
      <c r="L582" s="6"/>
      <c r="M582" s="183"/>
      <c r="N582" s="3"/>
      <c r="O582" s="52"/>
      <c r="P582" s="49"/>
      <c r="Q582" s="49"/>
      <c r="R582" s="89">
        <f>IF(J582="",INDEX(EUconst_DistributionCorrection,1),INDEX(EUconst_DistributionCorrection,MATCH(J582,EUconst_DistributionType,0)))</f>
        <v>1</v>
      </c>
      <c r="S582" s="90">
        <f>IF(OR(K582="",J582=INDEX(EUconst_DistributionType,2),J582=INDEX(EUconst_DistributionType,3)),INDEX(EUconst_ConfidenceLevel,1),INDEX(EUconst_ConfidenceLevel,MATCH(K582,EUconst_UncertaintyType,0)))</f>
        <v>0.682689250166422</v>
      </c>
      <c r="T582" s="91">
        <f>IF(N582="",2,INDEX(EUconst_CorrelationFactor,MATCH(N582,EUconst_CorrelationType,0)))</f>
        <v>2</v>
      </c>
      <c r="U582" s="92" t="b">
        <f>OR(J582=INDEX(EUconst_DistributionType,2),J582=INDEX(EUconst_DistributionType,3))</f>
        <v>0</v>
      </c>
      <c r="V582" s="186">
        <f>IF(L582=INDEX(EUconst_InService,1),1,IF(M582="",2,M582))</f>
        <v>2</v>
      </c>
      <c r="W582" s="94">
        <f>IF(F582="","",ABS(G582)^T582*(ABS(F582)*I582/R582/TINV(1-S582,10^6))^2)</f>
      </c>
      <c r="X582" s="94" t="b">
        <f>OR(INDEX(EUconst_DistributionType,2)=J582,INDEX(EUconst_DistributionType,3)=J582)</f>
        <v>0</v>
      </c>
      <c r="Y582" s="94" t="b">
        <f>L582=INDEX(EUconst_InService,1)</f>
        <v>0</v>
      </c>
      <c r="Z582" s="73"/>
    </row>
    <row r="583" spans="1:26" s="74" customFormat="1" ht="12.75" customHeight="1">
      <c r="A583" s="49"/>
      <c r="B583" s="50"/>
      <c r="C583" s="76"/>
      <c r="D583" s="87" t="s">
        <v>174</v>
      </c>
      <c r="E583" s="178"/>
      <c r="F583" s="5"/>
      <c r="G583" s="5"/>
      <c r="H583" s="96">
        <f>IF(COUNT(F583:G583)&gt;0,F583*G583,"")</f>
      </c>
      <c r="I583" s="6"/>
      <c r="J583" s="7"/>
      <c r="K583" s="7"/>
      <c r="L583" s="6"/>
      <c r="M583" s="184"/>
      <c r="N583" s="6"/>
      <c r="O583" s="52"/>
      <c r="P583" s="49"/>
      <c r="Q583" s="49"/>
      <c r="R583" s="89">
        <f>IF(J583="",INDEX(EUconst_DistributionCorrection,1),INDEX(EUconst_DistributionCorrection,MATCH(J583,EUconst_DistributionType,0)))</f>
        <v>1</v>
      </c>
      <c r="S583" s="90">
        <f>IF(OR(K583="",J583=INDEX(EUconst_DistributionType,2),J583=INDEX(EUconst_DistributionType,3)),INDEX(EUconst_ConfidenceLevel,1),INDEX(EUconst_ConfidenceLevel,MATCH(K583,EUconst_UncertaintyType,0)))</f>
        <v>0.682689250166422</v>
      </c>
      <c r="T583" s="91">
        <f>IF(N583="",2,INDEX(EUconst_CorrelationFactor,MATCH(N583,EUconst_CorrelationType,0)))</f>
        <v>2</v>
      </c>
      <c r="U583" s="92" t="b">
        <f>OR(J583=INDEX(EUconst_DistributionType,2),J583=INDEX(EUconst_DistributionType,3))</f>
        <v>0</v>
      </c>
      <c r="V583" s="186">
        <f>IF(L583=INDEX(EUconst_InService,1),1,IF(M583="",2,M583))</f>
        <v>2</v>
      </c>
      <c r="W583" s="94">
        <f>IF(F583="","",ABS(G583)^T583*(ABS(F583)*I583/R583/TINV(1-S583,10^6))^2)</f>
      </c>
      <c r="X583" s="94" t="b">
        <f>OR(INDEX(EUconst_DistributionType,2)=J583,INDEX(EUconst_DistributionType,3)=J583)</f>
        <v>0</v>
      </c>
      <c r="Y583" s="94" t="b">
        <f>L583=INDEX(EUconst_InService,1)</f>
        <v>0</v>
      </c>
      <c r="Z583" s="73"/>
    </row>
    <row r="584" spans="1:26" s="74" customFormat="1" ht="12.75" customHeight="1">
      <c r="A584" s="49"/>
      <c r="B584" s="50"/>
      <c r="C584" s="76"/>
      <c r="D584" s="87" t="s">
        <v>171</v>
      </c>
      <c r="E584" s="178"/>
      <c r="F584" s="5"/>
      <c r="G584" s="5"/>
      <c r="H584" s="96">
        <f>IF(COUNT(F584:G584)&gt;0,F584*G584,"")</f>
      </c>
      <c r="I584" s="6"/>
      <c r="J584" s="7"/>
      <c r="K584" s="7"/>
      <c r="L584" s="6"/>
      <c r="M584" s="184"/>
      <c r="N584" s="6"/>
      <c r="O584" s="52"/>
      <c r="P584" s="49"/>
      <c r="Q584" s="49"/>
      <c r="R584" s="89">
        <f>IF(J584="",INDEX(EUconst_DistributionCorrection,1),INDEX(EUconst_DistributionCorrection,MATCH(J584,EUconst_DistributionType,0)))</f>
        <v>1</v>
      </c>
      <c r="S584" s="90">
        <f>IF(OR(K584="",J584=INDEX(EUconst_DistributionType,2),J584=INDEX(EUconst_DistributionType,3)),INDEX(EUconst_ConfidenceLevel,1),INDEX(EUconst_ConfidenceLevel,MATCH(K584,EUconst_UncertaintyType,0)))</f>
        <v>0.682689250166422</v>
      </c>
      <c r="T584" s="91">
        <f>IF(N584="",2,INDEX(EUconst_CorrelationFactor,MATCH(N584,EUconst_CorrelationType,0)))</f>
        <v>2</v>
      </c>
      <c r="U584" s="92" t="b">
        <f>OR(J584=INDEX(EUconst_DistributionType,2),J584=INDEX(EUconst_DistributionType,3))</f>
        <v>0</v>
      </c>
      <c r="V584" s="186">
        <f>IF(L584=INDEX(EUconst_InService,1),1,IF(M584="",2,M584))</f>
        <v>2</v>
      </c>
      <c r="W584" s="94">
        <f>IF(F584="","",ABS(G584)^T584*(ABS(F584)*I584/R584/TINV(1-S584,10^6))^2)</f>
      </c>
      <c r="X584" s="94" t="b">
        <f>OR(INDEX(EUconst_DistributionType,2)=J584,INDEX(EUconst_DistributionType,3)=J584)</f>
        <v>0</v>
      </c>
      <c r="Y584" s="94" t="b">
        <f>L584=INDEX(EUconst_InService,1)</f>
        <v>0</v>
      </c>
      <c r="Z584" s="73"/>
    </row>
    <row r="585" spans="1:26" s="74" customFormat="1" ht="12.75" customHeight="1">
      <c r="A585" s="49"/>
      <c r="B585" s="50"/>
      <c r="C585" s="76"/>
      <c r="D585" s="87" t="s">
        <v>175</v>
      </c>
      <c r="E585" s="178"/>
      <c r="F585" s="5"/>
      <c r="G585" s="5"/>
      <c r="H585" s="96">
        <f>IF(COUNT(F585:G585)&gt;0,F585*G585,"")</f>
      </c>
      <c r="I585" s="6"/>
      <c r="J585" s="7"/>
      <c r="K585" s="7"/>
      <c r="L585" s="6"/>
      <c r="M585" s="184"/>
      <c r="N585" s="6"/>
      <c r="O585" s="52"/>
      <c r="P585" s="49"/>
      <c r="Q585" s="49"/>
      <c r="R585" s="89">
        <f>IF(J585="",INDEX(EUconst_DistributionCorrection,1),INDEX(EUconst_DistributionCorrection,MATCH(J585,EUconst_DistributionType,0)))</f>
        <v>1</v>
      </c>
      <c r="S585" s="90">
        <f>IF(OR(K585="",J585=INDEX(EUconst_DistributionType,2),J585=INDEX(EUconst_DistributionType,3)),INDEX(EUconst_ConfidenceLevel,1),INDEX(EUconst_ConfidenceLevel,MATCH(K585,EUconst_UncertaintyType,0)))</f>
        <v>0.682689250166422</v>
      </c>
      <c r="T585" s="91">
        <f>IF(N585="",2,INDEX(EUconst_CorrelationFactor,MATCH(N585,EUconst_CorrelationType,0)))</f>
        <v>2</v>
      </c>
      <c r="U585" s="92" t="b">
        <f>OR(J585=INDEX(EUconst_DistributionType,2),J585=INDEX(EUconst_DistributionType,3))</f>
        <v>0</v>
      </c>
      <c r="V585" s="186">
        <f>IF(L585=INDEX(EUconst_InService,1),1,IF(M585="",2,M585))</f>
        <v>2</v>
      </c>
      <c r="W585" s="94">
        <f>IF(F585="","",ABS(G585)^T585*(ABS(F585)*I585/R585/TINV(1-S585,10^6))^2)</f>
      </c>
      <c r="X585" s="94" t="b">
        <f>OR(INDEX(EUconst_DistributionType,2)=J585,INDEX(EUconst_DistributionType,3)=J585)</f>
        <v>0</v>
      </c>
      <c r="Y585" s="94" t="b">
        <f>L585=INDEX(EUconst_InService,1)</f>
        <v>0</v>
      </c>
      <c r="Z585" s="73"/>
    </row>
    <row r="586" spans="1:26" s="74" customFormat="1" ht="12.75" customHeight="1">
      <c r="A586" s="49"/>
      <c r="B586" s="50"/>
      <c r="C586" s="76"/>
      <c r="D586" s="87" t="s">
        <v>176</v>
      </c>
      <c r="E586" s="179"/>
      <c r="F586" s="8"/>
      <c r="G586" s="8"/>
      <c r="H586" s="97">
        <f>IF(COUNT(F586:G586)&gt;0,F586*G586,"")</f>
      </c>
      <c r="I586" s="9"/>
      <c r="J586" s="10"/>
      <c r="K586" s="10"/>
      <c r="L586" s="9"/>
      <c r="M586" s="185"/>
      <c r="N586" s="9"/>
      <c r="O586" s="52"/>
      <c r="P586" s="49"/>
      <c r="Q586" s="49"/>
      <c r="R586" s="89">
        <f>IF(J586="",INDEX(EUconst_DistributionCorrection,1),INDEX(EUconst_DistributionCorrection,MATCH(J586,EUconst_DistributionType,0)))</f>
        <v>1</v>
      </c>
      <c r="S586" s="90">
        <f>IF(OR(K586="",J586=INDEX(EUconst_DistributionType,2),J586=INDEX(EUconst_DistributionType,3)),INDEX(EUconst_ConfidenceLevel,1),INDEX(EUconst_ConfidenceLevel,MATCH(K586,EUconst_UncertaintyType,0)))</f>
        <v>0.682689250166422</v>
      </c>
      <c r="T586" s="91">
        <f>IF(N586="",2,INDEX(EUconst_CorrelationFactor,MATCH(N586,EUconst_CorrelationType,0)))</f>
        <v>2</v>
      </c>
      <c r="U586" s="92" t="b">
        <f>OR(J586=INDEX(EUconst_DistributionType,2),J586=INDEX(EUconst_DistributionType,3))</f>
        <v>0</v>
      </c>
      <c r="V586" s="186">
        <f>IF(L586=INDEX(EUconst_InService,1),1,IF(M586="",2,M586))</f>
        <v>2</v>
      </c>
      <c r="W586" s="94">
        <f>IF(F586="","",ABS(G586)^T586*(ABS(F586)*I586/R586/TINV(1-S586,10^6))^2)</f>
      </c>
      <c r="X586" s="94" t="b">
        <f>OR(INDEX(EUconst_DistributionType,2)=J586,INDEX(EUconst_DistributionType,3)=J586)</f>
        <v>0</v>
      </c>
      <c r="Y586" s="94" t="b">
        <f>L586=INDEX(EUconst_InService,1)</f>
        <v>0</v>
      </c>
      <c r="Z586" s="73"/>
    </row>
    <row r="587" spans="1:26" s="74" customFormat="1" ht="4.5" customHeight="1">
      <c r="A587" s="49"/>
      <c r="B587" s="50"/>
      <c r="C587" s="76"/>
      <c r="D587" s="16"/>
      <c r="E587" s="77"/>
      <c r="F587" s="77"/>
      <c r="G587" s="77"/>
      <c r="H587" s="77"/>
      <c r="K587" s="77"/>
      <c r="L587" s="77"/>
      <c r="M587" s="77"/>
      <c r="O587" s="52"/>
      <c r="P587" s="49"/>
      <c r="Q587" s="49"/>
      <c r="R587" s="93"/>
      <c r="S587" s="93"/>
      <c r="T587" s="93"/>
      <c r="U587" s="49"/>
      <c r="V587" s="93"/>
      <c r="W587" s="93"/>
      <c r="X587" s="93"/>
      <c r="Y587" s="93"/>
      <c r="Z587" s="73"/>
    </row>
    <row r="588" spans="1:26" s="74" customFormat="1" ht="12.75" customHeight="1">
      <c r="A588" s="49"/>
      <c r="B588" s="50"/>
      <c r="C588" s="76"/>
      <c r="D588" s="84" t="s">
        <v>178</v>
      </c>
      <c r="E588" s="318" t="str">
        <f>Translations!$B$101</f>
        <v>Lagringskapacitet för bränsle-/materialmängd vid anläggningen</v>
      </c>
      <c r="F588" s="318"/>
      <c r="G588" s="318"/>
      <c r="H588" s="318"/>
      <c r="I588" s="318"/>
      <c r="J588" s="318"/>
      <c r="K588" s="318"/>
      <c r="L588" s="318"/>
      <c r="M588" s="318"/>
      <c r="N588" s="318"/>
      <c r="O588" s="52"/>
      <c r="P588" s="49"/>
      <c r="Q588" s="49"/>
      <c r="R588" s="49"/>
      <c r="S588" s="49"/>
      <c r="T588" s="49"/>
      <c r="U588" s="49"/>
      <c r="V588" s="49"/>
      <c r="W588" s="49"/>
      <c r="X588" s="49"/>
      <c r="Y588" s="49"/>
      <c r="Z588" s="73"/>
    </row>
    <row r="589" spans="1:26" s="74" customFormat="1" ht="38.25" customHeight="1">
      <c r="A589" s="49"/>
      <c r="B589" s="50"/>
      <c r="C589" s="76"/>
      <c r="D589" s="84"/>
      <c r="E589" s="313" t="str">
        <f>Translations!$B$102</f>
        <v>För att bestämma den övergripande osäkerheten antas att osäkerheten för avläsningarna på lagernivå alltid står i relation till lagringskapaciteten, inte till verkliga siffror. Detta gäller i typiska fall för siffror på en lagerbehållares nivå (t.ex. brännolja). Om verksamhetsutövaren emellertid kan visa att den relativa osäkerheten förändras med lagernivån, är det möjligt att i denna punkt i stället för kapaciteten ange lagringsnivån som den relativa osäkerheten förknippas med.</v>
      </c>
      <c r="F589" s="313"/>
      <c r="G589" s="313"/>
      <c r="H589" s="313"/>
      <c r="I589" s="313"/>
      <c r="J589" s="313"/>
      <c r="K589" s="313"/>
      <c r="L589" s="313"/>
      <c r="M589" s="313"/>
      <c r="N589" s="313"/>
      <c r="O589" s="98"/>
      <c r="P589" s="49"/>
      <c r="Q589" s="49"/>
      <c r="R589" s="49"/>
      <c r="S589" s="49"/>
      <c r="T589" s="49"/>
      <c r="U589" s="49"/>
      <c r="V589" s="49"/>
      <c r="W589" s="49"/>
      <c r="X589" s="49"/>
      <c r="Y589" s="49"/>
      <c r="Z589" s="73"/>
    </row>
    <row r="590" spans="1:26" s="74" customFormat="1" ht="49.5" customHeight="1">
      <c r="A590" s="49"/>
      <c r="B590" s="50"/>
      <c r="C590" s="76"/>
      <c r="D590" s="16"/>
      <c r="E590" s="180" t="str">
        <f>Translations!$B$94</f>
        <v>Namn eller kort beskrivning</v>
      </c>
      <c r="F590" s="85" t="str">
        <f>Translations!$B$103</f>
        <v>Lagerkapacitet [t.ex. t eller m³] </v>
      </c>
      <c r="G590" s="99"/>
      <c r="H590" s="85" t="str">
        <f>Translations!$B$103</f>
        <v>Lagerkapacitet [t.ex. t eller m³] </v>
      </c>
      <c r="I590" s="85" t="str">
        <f>Translations!$B$67</f>
        <v>Osäkerhet för enskild mätningstillfälle</v>
      </c>
      <c r="J590" s="85" t="str">
        <f>Translations!$B$72</f>
        <v>Fördelningstyp</v>
      </c>
      <c r="K590" s="85" t="str">
        <f>Translations!$B$78</f>
        <v>Standardosäkerhet eller utvidgad osäkerhet?</v>
      </c>
      <c r="L590" s="85" t="str">
        <f>Translations!$B$81</f>
        <v>Är osäkerhetsvärdet "i drift"?</v>
      </c>
      <c r="M590" s="85" t="str">
        <f>Translations!$B$84</f>
        <v>Justeringsfaktor </v>
      </c>
      <c r="N590" s="85" t="str">
        <f>Translations!$B$88</f>
        <v>Korrelerande eller icke-korrelerande?</v>
      </c>
      <c r="O590" s="98"/>
      <c r="P590" s="49"/>
      <c r="Q590" s="49"/>
      <c r="R590" s="86" t="s">
        <v>166</v>
      </c>
      <c r="S590" s="86" t="s">
        <v>164</v>
      </c>
      <c r="T590" s="86" t="s">
        <v>165</v>
      </c>
      <c r="U590" s="86" t="s">
        <v>169</v>
      </c>
      <c r="V590" s="86" t="s">
        <v>190</v>
      </c>
      <c r="W590" s="86" t="s">
        <v>167</v>
      </c>
      <c r="X590" s="86" t="s">
        <v>168</v>
      </c>
      <c r="Y590" s="86" t="s">
        <v>191</v>
      </c>
      <c r="Z590" s="73"/>
    </row>
    <row r="591" spans="1:26" s="74" customFormat="1" ht="12.75" customHeight="1">
      <c r="A591" s="49"/>
      <c r="B591" s="50"/>
      <c r="C591" s="76"/>
      <c r="D591" s="16"/>
      <c r="E591" s="181"/>
      <c r="F591" s="11"/>
      <c r="G591" s="99"/>
      <c r="H591" s="100">
        <f>IF(ISNUMBER(F591),F591,"")</f>
      </c>
      <c r="I591" s="12"/>
      <c r="J591" s="13"/>
      <c r="K591" s="13"/>
      <c r="L591" s="12"/>
      <c r="M591" s="187"/>
      <c r="N591" s="12"/>
      <c r="O591" s="98"/>
      <c r="P591" s="49"/>
      <c r="Q591" s="49"/>
      <c r="R591" s="89">
        <f>IF(J591="",INDEX(EUconst_DistributionCorrection,1),INDEX(EUconst_DistributionCorrection,MATCH(J591,EUconst_DistributionType,0)))</f>
        <v>1</v>
      </c>
      <c r="S591" s="90">
        <f>IF(OR(K591="",J591=INDEX(EUconst_DistributionType,2),J591=INDEX(EUconst_DistributionType,3)),INDEX(EUconst_ConfidenceLevel,1),INDEX(EUconst_ConfidenceLevel,MATCH(K591,EUconst_UncertaintyType,0)))</f>
        <v>0.682689250166422</v>
      </c>
      <c r="T591" s="91">
        <f>IF(N591="",2,INDEX(EUconst_CorrelationFactor,MATCH(N591,EUconst_CorrelationType,0)))</f>
        <v>2</v>
      </c>
      <c r="U591" s="92" t="b">
        <f>OR(J591=INDEX(EUconst_DistributionType,2),J591=INDEX(EUconst_DistributionType,3))</f>
        <v>0</v>
      </c>
      <c r="V591" s="186">
        <f>IF(L591=INDEX(EUconst_InService,1),1,IF(M591="",2,M591))</f>
        <v>2</v>
      </c>
      <c r="W591" s="94">
        <f>IF(H591="","",2^(T591)*(ABS(H591)*I591/R591/TINV(1-S591,10^6))^2)</f>
      </c>
      <c r="X591" s="94" t="b">
        <f>OR(INDEX(EUconst_DistributionType,2)=J591,INDEX(EUconst_DistributionType,3)=J591)</f>
        <v>0</v>
      </c>
      <c r="Y591" s="94" t="b">
        <f>L591=INDEX(EUconst_InService,1)</f>
        <v>0</v>
      </c>
      <c r="Z591" s="73"/>
    </row>
    <row r="592" spans="1:26" s="74" customFormat="1" ht="4.5" customHeight="1">
      <c r="A592" s="49"/>
      <c r="B592" s="50"/>
      <c r="C592" s="76"/>
      <c r="D592" s="16"/>
      <c r="E592" s="16"/>
      <c r="F592" s="16"/>
      <c r="G592" s="16"/>
      <c r="H592" s="16"/>
      <c r="I592" s="16"/>
      <c r="J592" s="16"/>
      <c r="K592" s="16"/>
      <c r="L592" s="16"/>
      <c r="M592" s="16"/>
      <c r="N592" s="16"/>
      <c r="O592" s="98"/>
      <c r="P592" s="49"/>
      <c r="Q592" s="49"/>
      <c r="R592" s="101"/>
      <c r="S592" s="102"/>
      <c r="T592" s="103"/>
      <c r="U592" s="104"/>
      <c r="V592" s="93"/>
      <c r="W592" s="105"/>
      <c r="X592" s="105"/>
      <c r="Y592" s="95"/>
      <c r="Z592" s="73"/>
    </row>
    <row r="593" spans="1:26" s="74" customFormat="1" ht="12.75" customHeight="1">
      <c r="A593" s="49"/>
      <c r="B593" s="50"/>
      <c r="C593" s="76"/>
      <c r="D593" s="84" t="s">
        <v>179</v>
      </c>
      <c r="E593" s="318" t="str">
        <f>Translations!$B$104</f>
        <v>Lagernivå i årets början och slut</v>
      </c>
      <c r="F593" s="318"/>
      <c r="G593" s="318"/>
      <c r="H593" s="318"/>
      <c r="I593" s="318"/>
      <c r="J593" s="318"/>
      <c r="K593" s="318"/>
      <c r="L593" s="318"/>
      <c r="M593" s="318"/>
      <c r="N593" s="318"/>
      <c r="O593" s="98"/>
      <c r="P593" s="49"/>
      <c r="Q593" s="49"/>
      <c r="R593" s="49"/>
      <c r="S593" s="49"/>
      <c r="T593" s="49"/>
      <c r="U593" s="49"/>
      <c r="V593" s="49"/>
      <c r="W593" s="49"/>
      <c r="X593" s="49"/>
      <c r="Y593" s="49"/>
      <c r="Z593" s="73"/>
    </row>
    <row r="594" spans="1:26" s="74" customFormat="1" ht="25.5" customHeight="1">
      <c r="A594" s="49"/>
      <c r="B594" s="50"/>
      <c r="C594" s="76"/>
      <c r="D594" s="84"/>
      <c r="E594" s="313" t="str">
        <f>Translations!$B$105</f>
        <v>Detta fält är inte obligatoriskt för bestämning av den årliga genomsnittliga osäkerheten. Den verkliga uppnådda osäkerheten kan dock bestämmas genom att fylla i punkterna a och b ovan, tillsammans med uppgifterna nedan om lagret i årets början och slut.</v>
      </c>
      <c r="F594" s="313"/>
      <c r="G594" s="313"/>
      <c r="H594" s="313"/>
      <c r="I594" s="313"/>
      <c r="J594" s="313"/>
      <c r="K594" s="313"/>
      <c r="L594" s="313"/>
      <c r="M594" s="313"/>
      <c r="N594" s="313"/>
      <c r="O594" s="98"/>
      <c r="P594" s="49"/>
      <c r="Q594" s="49"/>
      <c r="R594" s="49"/>
      <c r="S594" s="49"/>
      <c r="T594" s="49"/>
      <c r="U594" s="49"/>
      <c r="V594" s="49"/>
      <c r="W594" s="49"/>
      <c r="X594" s="49"/>
      <c r="Y594" s="49"/>
      <c r="Z594" s="73"/>
    </row>
    <row r="595" spans="1:26" s="74" customFormat="1" ht="49.5" customHeight="1">
      <c r="A595" s="49"/>
      <c r="B595" s="50"/>
      <c r="C595" s="76"/>
      <c r="D595" s="16"/>
      <c r="E595" s="180" t="str">
        <f>Translations!$B$94</f>
        <v>Namn eller kort beskrivning</v>
      </c>
      <c r="F595" s="85" t="str">
        <f>Translations!$B$106</f>
        <v>Lagermängd [t.ex. t eller m³] </v>
      </c>
      <c r="G595" s="99"/>
      <c r="H595" s="85" t="str">
        <f>Translations!$B$106</f>
        <v>Lagermängd [t.ex. t eller m³] </v>
      </c>
      <c r="K595" s="77"/>
      <c r="L595" s="77"/>
      <c r="M595" s="77"/>
      <c r="N595" s="77"/>
      <c r="O595" s="98"/>
      <c r="P595" s="49"/>
      <c r="Q595" s="49"/>
      <c r="R595" s="49"/>
      <c r="S595" s="49"/>
      <c r="T595" s="49"/>
      <c r="U595" s="49"/>
      <c r="V595" s="49"/>
      <c r="W595" s="49"/>
      <c r="X595" s="49"/>
      <c r="Y595" s="49"/>
      <c r="Z595" s="73"/>
    </row>
    <row r="596" spans="1:26" s="74" customFormat="1" ht="12.75" customHeight="1">
      <c r="A596" s="49"/>
      <c r="B596" s="50"/>
      <c r="C596" s="76"/>
      <c r="D596" s="16"/>
      <c r="E596" s="182" t="str">
        <f>Translations!$B$107</f>
        <v>I början av året</v>
      </c>
      <c r="F596" s="11"/>
      <c r="G596" s="99"/>
      <c r="H596" s="100">
        <f>IF(ISNUMBER(F596),F596,"")</f>
      </c>
      <c r="K596" s="77"/>
      <c r="L596" s="77"/>
      <c r="M596" s="77"/>
      <c r="N596" s="77"/>
      <c r="O596" s="98"/>
      <c r="P596" s="49"/>
      <c r="Q596" s="49"/>
      <c r="R596" s="49"/>
      <c r="S596" s="49"/>
      <c r="T596" s="49"/>
      <c r="U596" s="49"/>
      <c r="V596" s="49"/>
      <c r="W596" s="49"/>
      <c r="X596" s="49"/>
      <c r="Y596" s="49"/>
      <c r="Z596" s="73"/>
    </row>
    <row r="597" spans="1:26" s="74" customFormat="1" ht="12.75" customHeight="1">
      <c r="A597" s="49"/>
      <c r="B597" s="50"/>
      <c r="C597" s="76"/>
      <c r="D597" s="16"/>
      <c r="E597" s="182" t="str">
        <f>Translations!$B$108</f>
        <v>I slutet av året</v>
      </c>
      <c r="F597" s="11"/>
      <c r="G597" s="99"/>
      <c r="H597" s="100">
        <f>IF(ISNUMBER(F597),F597,"")</f>
      </c>
      <c r="K597" s="77"/>
      <c r="L597" s="77"/>
      <c r="M597" s="77"/>
      <c r="N597" s="77"/>
      <c r="O597" s="98"/>
      <c r="P597" s="49"/>
      <c r="Q597" s="49"/>
      <c r="R597" s="49"/>
      <c r="S597" s="49"/>
      <c r="T597" s="49"/>
      <c r="U597" s="49"/>
      <c r="V597" s="49"/>
      <c r="W597" s="49"/>
      <c r="X597" s="49"/>
      <c r="Y597" s="49"/>
      <c r="Z597" s="73"/>
    </row>
    <row r="598" spans="1:26" s="74" customFormat="1" ht="4.5" customHeight="1">
      <c r="A598" s="49"/>
      <c r="B598" s="50"/>
      <c r="C598" s="76"/>
      <c r="D598" s="16"/>
      <c r="E598" s="77"/>
      <c r="F598" s="77"/>
      <c r="G598" s="77"/>
      <c r="H598" s="77"/>
      <c r="J598" s="77"/>
      <c r="K598" s="77"/>
      <c r="L598" s="77"/>
      <c r="M598" s="77"/>
      <c r="N598" s="77"/>
      <c r="O598" s="98"/>
      <c r="P598" s="49"/>
      <c r="Q598" s="49"/>
      <c r="R598" s="49"/>
      <c r="S598" s="49"/>
      <c r="T598" s="49"/>
      <c r="U598" s="49"/>
      <c r="V598" s="49"/>
      <c r="W598" s="49"/>
      <c r="X598" s="49"/>
      <c r="Y598" s="49"/>
      <c r="Z598" s="73"/>
    </row>
    <row r="599" spans="1:26" s="74" customFormat="1" ht="12.75" customHeight="1">
      <c r="A599" s="49"/>
      <c r="B599" s="50"/>
      <c r="C599" s="76"/>
      <c r="D599" s="84" t="s">
        <v>180</v>
      </c>
      <c r="E599" s="106" t="str">
        <f>Translations!$B$109</f>
        <v>Genomsnittlig årlig förbrukning [t.ex. t eller nm³] </v>
      </c>
      <c r="F599" s="106"/>
      <c r="G599" s="106"/>
      <c r="H599" s="107"/>
      <c r="I599" s="108"/>
      <c r="J599" s="109">
        <f>IF(COUNT(H574:H578,H582:H586,H596:H597)&gt;0,SUM(H574:H578,H596)-SUM(H582:H586,H597),"")</f>
      </c>
      <c r="K599" s="310" t="str">
        <f>Translations!$B$110</f>
        <v>Lagerkapacitet (andel av den årliga mängduppgiften):</v>
      </c>
      <c r="L599" s="311"/>
      <c r="M599" s="312"/>
      <c r="N599" s="110">
        <f>IF(ISNUMBER(J599),IF(J599&gt;0,SUM(H591)/J599,""),"")</f>
      </c>
      <c r="O599" s="98"/>
      <c r="P599" s="49"/>
      <c r="Q599" s="49"/>
      <c r="R599" s="49"/>
      <c r="S599" s="49"/>
      <c r="T599" s="49"/>
      <c r="U599" s="49"/>
      <c r="V599" s="49"/>
      <c r="W599" s="49"/>
      <c r="X599" s="49"/>
      <c r="Y599" s="49"/>
      <c r="Z599" s="73"/>
    </row>
    <row r="600" spans="1:26" s="74" customFormat="1" ht="25.5" customHeight="1">
      <c r="A600" s="49"/>
      <c r="B600" s="50"/>
      <c r="C600" s="76"/>
      <c r="D600" s="16"/>
      <c r="E600" s="313" t="str">
        <f>Translations!$B$111</f>
        <v>Den årliga förbrukningen har beräknats genom att subtrahera den mängd som förflyttats från anläggningen (punkt b) från den mängd som levererats till/förbrukats vid anläggningen (punkt a) och ta hänsyn till lagerförändringarna (punkt d).</v>
      </c>
      <c r="F600" s="313"/>
      <c r="G600" s="313"/>
      <c r="H600" s="313"/>
      <c r="I600" s="313"/>
      <c r="J600" s="313"/>
      <c r="K600" s="77"/>
      <c r="L600" s="77"/>
      <c r="M600" s="77"/>
      <c r="N600" s="188">
        <f>IF(N599="","",IF(N599&gt;=5%,"&gt;=5%","&lt;5%"))</f>
      </c>
      <c r="O600" s="98"/>
      <c r="P600" s="49"/>
      <c r="Q600" s="49"/>
      <c r="R600" s="49"/>
      <c r="S600" s="49"/>
      <c r="T600" s="49"/>
      <c r="U600" s="49"/>
      <c r="V600" s="49"/>
      <c r="W600" s="49"/>
      <c r="X600" s="49"/>
      <c r="Y600" s="49"/>
      <c r="Z600" s="73"/>
    </row>
    <row r="601" spans="1:26" s="74" customFormat="1" ht="4.5" customHeight="1">
      <c r="A601" s="49"/>
      <c r="B601" s="50"/>
      <c r="C601" s="76"/>
      <c r="D601" s="16"/>
      <c r="E601" s="111"/>
      <c r="F601" s="111"/>
      <c r="G601" s="111"/>
      <c r="J601" s="112"/>
      <c r="K601" s="77"/>
      <c r="L601" s="77"/>
      <c r="M601" s="77"/>
      <c r="N601" s="77"/>
      <c r="O601" s="52"/>
      <c r="P601" s="49"/>
      <c r="Q601" s="49"/>
      <c r="R601" s="49"/>
      <c r="S601" s="49"/>
      <c r="T601" s="49"/>
      <c r="U601" s="49"/>
      <c r="V601" s="49"/>
      <c r="W601" s="49"/>
      <c r="X601" s="49"/>
      <c r="Y601" s="49"/>
      <c r="Z601" s="73"/>
    </row>
    <row r="602" spans="1:26" s="74" customFormat="1" ht="12.75" customHeight="1">
      <c r="A602" s="49"/>
      <c r="B602" s="50"/>
      <c r="C602" s="76"/>
      <c r="D602" s="84" t="s">
        <v>183</v>
      </c>
      <c r="E602" s="314" t="str">
        <f>Translations!$B$112</f>
        <v>Övergripande osäkerhet (k=1, 1σ, 68%)</v>
      </c>
      <c r="F602" s="314"/>
      <c r="G602" s="314"/>
      <c r="H602" s="107"/>
      <c r="I602" s="107"/>
      <c r="J602" s="113">
        <f>IF(OR(J599="",J599=0),"",SQRT(SUM(W574:W578,W582:W586,W591))/J599)</f>
      </c>
      <c r="L602" s="77"/>
      <c r="M602" s="114"/>
      <c r="N602" s="77"/>
      <c r="O602" s="52"/>
      <c r="P602" s="49"/>
      <c r="Q602" s="49"/>
      <c r="R602" s="49"/>
      <c r="S602" s="49"/>
      <c r="T602" s="49"/>
      <c r="U602" s="49"/>
      <c r="V602" s="49"/>
      <c r="W602" s="49"/>
      <c r="X602" s="49"/>
      <c r="Y602" s="49"/>
      <c r="Z602" s="73"/>
    </row>
    <row r="603" spans="1:26" s="74" customFormat="1" ht="12.75" customHeight="1">
      <c r="A603" s="49"/>
      <c r="B603" s="50"/>
      <c r="C603" s="76"/>
      <c r="D603" s="84" t="s">
        <v>188</v>
      </c>
      <c r="E603" s="315" t="str">
        <f>Translations!$B$113</f>
        <v>Övergripande osäkerhet (k=2, 2σ, 95%)</v>
      </c>
      <c r="F603" s="315"/>
      <c r="G603" s="315"/>
      <c r="H603" s="115"/>
      <c r="I603" s="115"/>
      <c r="J603" s="116">
        <f>IF(J602="","",J602*2)</f>
      </c>
      <c r="L603" s="117"/>
      <c r="M603" s="77"/>
      <c r="N603" s="77"/>
      <c r="O603" s="52"/>
      <c r="P603" s="49"/>
      <c r="Q603" s="49"/>
      <c r="R603" s="49"/>
      <c r="S603" s="49"/>
      <c r="T603" s="49"/>
      <c r="U603" s="49"/>
      <c r="V603" s="49"/>
      <c r="W603" s="118"/>
      <c r="X603" s="118"/>
      <c r="Y603" s="118"/>
      <c r="Z603" s="73"/>
    </row>
    <row r="604" spans="1:26" s="74" customFormat="1" ht="42" customHeight="1">
      <c r="A604" s="49"/>
      <c r="B604" s="50"/>
      <c r="C604" s="76"/>
      <c r="D604" s="16"/>
      <c r="E604" s="316" t="str">
        <f>Translations!$B$114</f>
        <v>Detta är osäkerheten av bestämmandet av den mängduppgift om bränsle-/materialmängden som används på anläggningen på årsnivå. Detta osäkerhetsvärde jämförs med den största tillåtna osäkerheten som motsvarar bestämningsnivån. Till exempel den största tillåtna osäkerheten som motsvarar nivå 4 för mängduppgiften för bränslen i standardberäkningsmetoden är +/- 1,5 % under kalenderåret.</v>
      </c>
      <c r="F604" s="316"/>
      <c r="G604" s="316"/>
      <c r="H604" s="316"/>
      <c r="I604" s="316"/>
      <c r="J604" s="316"/>
      <c r="K604" s="316"/>
      <c r="L604" s="77"/>
      <c r="M604" s="77"/>
      <c r="N604" s="77"/>
      <c r="O604" s="52"/>
      <c r="P604" s="49"/>
      <c r="Q604" s="49"/>
      <c r="R604" s="49"/>
      <c r="S604" s="49"/>
      <c r="T604" s="49"/>
      <c r="U604" s="49"/>
      <c r="V604" s="49"/>
      <c r="W604" s="49"/>
      <c r="X604" s="49"/>
      <c r="Y604" s="49"/>
      <c r="Z604" s="73"/>
    </row>
    <row r="605" spans="1:31" ht="12.75" customHeight="1" thickBot="1">
      <c r="A605" s="62"/>
      <c r="B605" s="50"/>
      <c r="C605" s="63"/>
      <c r="D605" s="64"/>
      <c r="E605" s="65"/>
      <c r="F605" s="66"/>
      <c r="G605" s="67"/>
      <c r="H605" s="67"/>
      <c r="I605" s="67"/>
      <c r="J605" s="67"/>
      <c r="K605" s="67"/>
      <c r="L605" s="67"/>
      <c r="M605" s="67"/>
      <c r="N605" s="67"/>
      <c r="O605" s="68"/>
      <c r="P605" s="69"/>
      <c r="Q605" s="69"/>
      <c r="R605" s="69"/>
      <c r="S605" s="69"/>
      <c r="T605" s="69"/>
      <c r="U605" s="69"/>
      <c r="V605" s="69"/>
      <c r="W605" s="70"/>
      <c r="X605" s="70"/>
      <c r="Y605" s="70"/>
      <c r="Z605" s="71"/>
      <c r="AA605" s="72"/>
      <c r="AB605" s="72"/>
      <c r="AC605" s="72"/>
      <c r="AD605" s="72"/>
      <c r="AE605" s="72"/>
    </row>
    <row r="606" spans="1:26" s="74" customFormat="1" ht="12.75" customHeight="1" thickBot="1">
      <c r="A606" s="49"/>
      <c r="B606" s="50"/>
      <c r="C606" s="16"/>
      <c r="D606" s="16"/>
      <c r="E606" s="16"/>
      <c r="F606" s="16"/>
      <c r="G606" s="16"/>
      <c r="H606" s="16"/>
      <c r="I606" s="16"/>
      <c r="J606" s="16"/>
      <c r="K606" s="16"/>
      <c r="L606" s="16"/>
      <c r="M606" s="16"/>
      <c r="N606" s="16"/>
      <c r="O606" s="52"/>
      <c r="P606" s="49"/>
      <c r="Q606" s="49"/>
      <c r="R606" s="49"/>
      <c r="S606" s="49"/>
      <c r="T606" s="49"/>
      <c r="U606" s="49"/>
      <c r="V606" s="49"/>
      <c r="W606" s="49"/>
      <c r="X606" s="49"/>
      <c r="Y606" s="49"/>
      <c r="Z606" s="73"/>
    </row>
    <row r="607" spans="1:26" s="74" customFormat="1" ht="15.75" customHeight="1" thickBot="1">
      <c r="A607" s="49"/>
      <c r="B607" s="50"/>
      <c r="C607" s="75">
        <f>C541+1</f>
        <v>10</v>
      </c>
      <c r="D607" s="16"/>
      <c r="E607" s="328" t="str">
        <f>Translations!$B$53</f>
        <v>Detta är ett valfritt verktyg för beräkning av osäkerhet i anslutning till mätning på årsnivå.</v>
      </c>
      <c r="F607" s="328"/>
      <c r="G607" s="328"/>
      <c r="H607" s="328"/>
      <c r="I607" s="328"/>
      <c r="J607" s="328"/>
      <c r="K607" s="328"/>
      <c r="L607" s="328"/>
      <c r="M607" s="328"/>
      <c r="N607" s="328"/>
      <c r="O607" s="52"/>
      <c r="P607" s="49"/>
      <c r="Q607" s="49"/>
      <c r="R607" s="49"/>
      <c r="S607" s="49"/>
      <c r="T607" s="49"/>
      <c r="U607" s="49"/>
      <c r="V607" s="49"/>
      <c r="W607" s="49"/>
      <c r="X607" s="49"/>
      <c r="Y607" s="49"/>
      <c r="Z607" s="73"/>
    </row>
    <row r="608" spans="1:26" s="74" customFormat="1" ht="4.5" customHeight="1">
      <c r="A608" s="49"/>
      <c r="B608" s="50"/>
      <c r="C608" s="76"/>
      <c r="D608" s="16"/>
      <c r="E608" s="77"/>
      <c r="F608" s="77"/>
      <c r="G608" s="77"/>
      <c r="H608" s="77"/>
      <c r="I608" s="77"/>
      <c r="J608" s="77"/>
      <c r="K608" s="77"/>
      <c r="L608" s="77"/>
      <c r="M608" s="77"/>
      <c r="N608" s="77"/>
      <c r="O608" s="52"/>
      <c r="P608" s="49"/>
      <c r="Q608" s="49"/>
      <c r="R608" s="49"/>
      <c r="S608" s="49"/>
      <c r="T608" s="49"/>
      <c r="U608" s="49"/>
      <c r="V608" s="49"/>
      <c r="W608" s="49"/>
      <c r="X608" s="49"/>
      <c r="Y608" s="49"/>
      <c r="Z608" s="73"/>
    </row>
    <row r="609" spans="1:26" s="74" customFormat="1" ht="38.25" customHeight="1">
      <c r="A609" s="78"/>
      <c r="B609" s="50"/>
      <c r="C609" s="16"/>
      <c r="D609" s="16"/>
      <c r="E609" s="79" t="str">
        <f>Translations!$B$54</f>
        <v>Mängduppgift (import, förbrukning)</v>
      </c>
      <c r="F609" s="322" t="str">
        <f>Translations!$B$55</f>
        <v>Ange här uppgifterna om varje mätinstrument som används för att mäta mängden bränsle eller material som levererats till anläggningen (t.ex. anläggningen har två undermätningar med vilka de förbrukade totala mängderna eller uppgifterna som erhållits av leverantören av respektive bränsle eller material kan anmälas).</v>
      </c>
      <c r="G609" s="322"/>
      <c r="H609" s="322"/>
      <c r="I609" s="322"/>
      <c r="J609" s="322"/>
      <c r="K609" s="322"/>
      <c r="L609" s="322"/>
      <c r="M609" s="322"/>
      <c r="N609" s="322"/>
      <c r="O609" s="80"/>
      <c r="P609" s="81"/>
      <c r="Q609" s="81"/>
      <c r="R609" s="81"/>
      <c r="S609" s="81"/>
      <c r="T609" s="81"/>
      <c r="U609" s="81"/>
      <c r="V609" s="81"/>
      <c r="W609" s="82"/>
      <c r="X609" s="82"/>
      <c r="Y609" s="82"/>
      <c r="Z609" s="73"/>
    </row>
    <row r="610" spans="1:26" s="74" customFormat="1" ht="25.5" customHeight="1">
      <c r="A610" s="78"/>
      <c r="B610" s="50"/>
      <c r="C610" s="16"/>
      <c r="D610" s="16"/>
      <c r="E610" s="79" t="str">
        <f>Translations!$B$56</f>
        <v>Mängduppgift (överföring till annat ställe)</v>
      </c>
      <c r="F610" s="322" t="str">
        <f>Translations!$B$57</f>
        <v>Ange här uppgifterna om varje mätinstrument med vilket bränsle förs från anläggningen i stället för att bränslet förbrukas i anläggningen (t.ex. naturgas eller brännolja som sålts till tredje parter).</v>
      </c>
      <c r="G610" s="322"/>
      <c r="H610" s="322"/>
      <c r="I610" s="322"/>
      <c r="J610" s="322"/>
      <c r="K610" s="322"/>
      <c r="L610" s="322"/>
      <c r="M610" s="322"/>
      <c r="N610" s="322"/>
      <c r="O610" s="80"/>
      <c r="P610" s="81"/>
      <c r="Q610" s="81"/>
      <c r="R610" s="81"/>
      <c r="S610" s="81"/>
      <c r="T610" s="81"/>
      <c r="U610" s="81"/>
      <c r="V610" s="81"/>
      <c r="W610" s="82"/>
      <c r="X610" s="82"/>
      <c r="Y610" s="82"/>
      <c r="Z610" s="73"/>
    </row>
    <row r="611" spans="1:26" s="74" customFormat="1" ht="12.75" customHeight="1">
      <c r="A611" s="78"/>
      <c r="B611" s="50"/>
      <c r="C611" s="16"/>
      <c r="D611" s="16"/>
      <c r="E611" s="79" t="str">
        <f>Translations!$B$58</f>
        <v>Mängduppgift (lagrat)</v>
      </c>
      <c r="F611" s="322" t="str">
        <f>Translations!$B$59</f>
        <v>Ange här uppgifter om lager (t.ex. oljelager, silor), om bestämmandet av lagermängderna ingår i osäkerhetsbedömningen.</v>
      </c>
      <c r="G611" s="322"/>
      <c r="H611" s="322"/>
      <c r="I611" s="322"/>
      <c r="J611" s="322"/>
      <c r="K611" s="322"/>
      <c r="L611" s="322"/>
      <c r="M611" s="322"/>
      <c r="N611" s="322"/>
      <c r="O611" s="80"/>
      <c r="P611" s="81"/>
      <c r="Q611" s="81"/>
      <c r="R611" s="81"/>
      <c r="S611" s="81"/>
      <c r="T611" s="81"/>
      <c r="U611" s="81"/>
      <c r="V611" s="81"/>
      <c r="W611" s="82"/>
      <c r="X611" s="82"/>
      <c r="Y611" s="82"/>
      <c r="Z611" s="73"/>
    </row>
    <row r="612" spans="1:26" s="74" customFormat="1" ht="12.75" customHeight="1">
      <c r="A612" s="78"/>
      <c r="B612" s="50"/>
      <c r="C612" s="16"/>
      <c r="D612" s="16"/>
      <c r="E612" s="319" t="str">
        <f>Translations!$B$60</f>
        <v>Mängduppgift för enskild mätning</v>
      </c>
      <c r="F612" s="322" t="str">
        <f>Translations!$B$61</f>
        <v>Ange här uppgifterna om mätinstrumentens genomsnittliga mätvärde vid en mätningsgång.</v>
      </c>
      <c r="G612" s="322"/>
      <c r="H612" s="322"/>
      <c r="I612" s="322"/>
      <c r="J612" s="322"/>
      <c r="K612" s="322"/>
      <c r="L612" s="322"/>
      <c r="M612" s="322"/>
      <c r="N612" s="322"/>
      <c r="O612" s="80"/>
      <c r="P612" s="81"/>
      <c r="Q612" s="81"/>
      <c r="R612" s="81"/>
      <c r="S612" s="81"/>
      <c r="T612" s="81"/>
      <c r="U612" s="81"/>
      <c r="V612" s="81"/>
      <c r="W612" s="82"/>
      <c r="X612" s="82"/>
      <c r="Y612" s="82"/>
      <c r="Z612" s="73"/>
    </row>
    <row r="613" spans="1:26" s="74" customFormat="1" ht="38.25" customHeight="1">
      <c r="A613" s="78"/>
      <c r="B613" s="50"/>
      <c r="C613" s="16"/>
      <c r="D613" s="16"/>
      <c r="E613" s="320"/>
      <c r="F613" s="322" t="str">
        <f>Translations!$B$62</f>
        <v>Exempel 1: Tre leverantörer levererar fast bränsle till anläggningen, och varje leverantör mäter varje last med sin egen bilvåg. I detta fall ska de genomsnittliga mätuppgifterna för respektive leverantörs bilvåg fyllas i på separata rader (uppgifter på tre rader). Om alla levererade laster bestäms med en och samma våg som verksamhetsutövaren innehar, fylls uppgifterna om genomsnittslasten i endast på en rad.</v>
      </c>
      <c r="G613" s="322"/>
      <c r="H613" s="322"/>
      <c r="I613" s="322"/>
      <c r="J613" s="322"/>
      <c r="K613" s="322"/>
      <c r="L613" s="322"/>
      <c r="M613" s="322"/>
      <c r="N613" s="322"/>
      <c r="O613" s="80"/>
      <c r="P613" s="81"/>
      <c r="Q613" s="81"/>
      <c r="R613" s="81"/>
      <c r="S613" s="81"/>
      <c r="T613" s="81"/>
      <c r="U613" s="81"/>
      <c r="V613" s="81"/>
      <c r="W613" s="82"/>
      <c r="X613" s="82"/>
      <c r="Y613" s="82"/>
      <c r="Z613" s="73"/>
    </row>
    <row r="614" spans="1:26" s="74" customFormat="1" ht="25.5" customHeight="1">
      <c r="A614" s="78"/>
      <c r="B614" s="50"/>
      <c r="C614" s="16"/>
      <c r="D614" s="16"/>
      <c r="E614" s="321"/>
      <c r="F614" s="322" t="str">
        <f>Translations!$B$63</f>
        <v>Exempel 2: En gasdriven fjärrvärmeanläggning har två pannor. Mängduppgifterna bestäms med separata flödesmätare för varje panna (två mätinstrument). I detta fall ska uppgifterna för de båda mätinstrumenten fyllas i på separata rader.</v>
      </c>
      <c r="G614" s="322"/>
      <c r="H614" s="322"/>
      <c r="I614" s="322"/>
      <c r="J614" s="322"/>
      <c r="K614" s="322"/>
      <c r="L614" s="322"/>
      <c r="M614" s="322"/>
      <c r="N614" s="322"/>
      <c r="O614" s="80"/>
      <c r="P614" s="81"/>
      <c r="Q614" s="81"/>
      <c r="R614" s="81"/>
      <c r="S614" s="81"/>
      <c r="T614" s="81"/>
      <c r="U614" s="81"/>
      <c r="V614" s="81"/>
      <c r="W614" s="82"/>
      <c r="X614" s="82"/>
      <c r="Y614" s="82"/>
      <c r="Z614" s="73"/>
    </row>
    <row r="615" spans="1:26" s="74" customFormat="1" ht="12.75" customHeight="1">
      <c r="A615" s="78"/>
      <c r="B615" s="50"/>
      <c r="C615" s="16"/>
      <c r="D615" s="16"/>
      <c r="E615" s="319" t="str">
        <f>Translations!$B$64</f>
        <v>Antalet mätningstillfällen</v>
      </c>
      <c r="F615" s="327" t="str">
        <f>Translations!$B$65</f>
        <v>Ange här antalet mätningstillfällen för mätinstrumentet på årsnivå. </v>
      </c>
      <c r="G615" s="327"/>
      <c r="H615" s="327"/>
      <c r="I615" s="327"/>
      <c r="J615" s="327"/>
      <c r="K615" s="327"/>
      <c r="L615" s="327"/>
      <c r="M615" s="327"/>
      <c r="N615" s="327"/>
      <c r="O615" s="80"/>
      <c r="P615" s="81"/>
      <c r="Q615" s="81"/>
      <c r="R615" s="81"/>
      <c r="S615" s="81"/>
      <c r="T615" s="81"/>
      <c r="U615" s="81"/>
      <c r="V615" s="81"/>
      <c r="W615" s="82"/>
      <c r="X615" s="82"/>
      <c r="Y615" s="82"/>
      <c r="Z615" s="73"/>
    </row>
    <row r="616" spans="1:26" s="74" customFormat="1" ht="12.75" customHeight="1">
      <c r="A616" s="78"/>
      <c r="B616" s="50"/>
      <c r="C616" s="16"/>
      <c r="D616" s="16"/>
      <c r="E616" s="321"/>
      <c r="F616" s="327" t="str">
        <f>Translations!$B$66</f>
        <v>Den årliga mängden som mätts med mätinstrumentet erhålls genom att multiplicera antalet mätningstillfällen med mängduppgiften per mätningstillfälle.</v>
      </c>
      <c r="G616" s="327"/>
      <c r="H616" s="327"/>
      <c r="I616" s="327"/>
      <c r="J616" s="327"/>
      <c r="K616" s="327"/>
      <c r="L616" s="327"/>
      <c r="M616" s="327"/>
      <c r="N616" s="327"/>
      <c r="O616" s="80"/>
      <c r="P616" s="81"/>
      <c r="Q616" s="81"/>
      <c r="R616" s="81"/>
      <c r="S616" s="81"/>
      <c r="T616" s="81"/>
      <c r="U616" s="81"/>
      <c r="V616" s="81"/>
      <c r="W616" s="82"/>
      <c r="X616" s="82"/>
      <c r="Y616" s="82"/>
      <c r="Z616" s="73"/>
    </row>
    <row r="617" spans="1:26" s="74" customFormat="1" ht="12.75" customHeight="1">
      <c r="A617" s="49"/>
      <c r="B617" s="50"/>
      <c r="C617" s="76"/>
      <c r="D617" s="16"/>
      <c r="E617" s="319" t="str">
        <f>Translations!$B$67</f>
        <v>Osäkerhet för enskild mätningstillfälle</v>
      </c>
      <c r="F617" s="322" t="str">
        <f>Translations!$B$68</f>
        <v>Ange den relativa osäkerheten för det enskilda mätningstillfället uttryckt i procent.</v>
      </c>
      <c r="G617" s="322"/>
      <c r="H617" s="322"/>
      <c r="I617" s="322"/>
      <c r="J617" s="322"/>
      <c r="K617" s="322"/>
      <c r="L617" s="322"/>
      <c r="M617" s="322"/>
      <c r="N617" s="322"/>
      <c r="O617" s="52"/>
      <c r="P617" s="49"/>
      <c r="Q617" s="49"/>
      <c r="R617" s="49"/>
      <c r="S617" s="49"/>
      <c r="T617" s="49"/>
      <c r="U617" s="49"/>
      <c r="V617" s="49"/>
      <c r="W617" s="49"/>
      <c r="X617" s="49"/>
      <c r="Y617" s="49"/>
      <c r="Z617" s="73"/>
    </row>
    <row r="618" spans="1:26" s="74" customFormat="1" ht="38.25" customHeight="1">
      <c r="A618" s="49"/>
      <c r="B618" s="50"/>
      <c r="C618" s="76"/>
      <c r="D618" s="16"/>
      <c r="E618" s="320"/>
      <c r="F618" s="322" t="str">
        <f>Translations!$B$69</f>
        <v>I vissa fall ska den osäkerhet som meddelas här vara ett resultat av en tidigare beräkning. Till exempel i exempel 2 ovan ska man i fråga om gasmätarnas osäkerhet eventuellt ta hänsyn till de elektroniska mängdomvandlarnas osäkerhet. Dessa osäkerhetsfaktorer kan bestämmas genom att först använda verktygen i tabellen "Osäkerhet_Produkt" och ange de osäkerheter som erhållits i denna tabell.</v>
      </c>
      <c r="G618" s="322"/>
      <c r="H618" s="322"/>
      <c r="I618" s="322"/>
      <c r="J618" s="322"/>
      <c r="K618" s="322"/>
      <c r="L618" s="322"/>
      <c r="M618" s="322"/>
      <c r="N618" s="322"/>
      <c r="O618" s="52"/>
      <c r="P618" s="49"/>
      <c r="Q618" s="49"/>
      <c r="R618" s="49"/>
      <c r="S618" s="49"/>
      <c r="T618" s="49"/>
      <c r="U618" s="49"/>
      <c r="V618" s="49"/>
      <c r="W618" s="49"/>
      <c r="X618" s="49"/>
      <c r="Y618" s="49"/>
      <c r="Z618" s="73"/>
    </row>
    <row r="619" spans="1:26" s="74" customFormat="1" ht="25.5" customHeight="1">
      <c r="A619" s="49"/>
      <c r="B619" s="50"/>
      <c r="C619" s="76"/>
      <c r="D619" s="16"/>
      <c r="E619" s="320"/>
      <c r="F619" s="322" t="str">
        <f>Translations!$B$70</f>
        <v>Osäkerheten kan erhållas från olika källor, t.ex. det högsta tillåtna felet under drift i enlighet med lagstiftningen om mätinstrument, osäkerhet frånkalibrering, utrustningstillverkarens handlingar osv.</v>
      </c>
      <c r="G619" s="322"/>
      <c r="H619" s="322"/>
      <c r="I619" s="322"/>
      <c r="J619" s="322"/>
      <c r="K619" s="322"/>
      <c r="L619" s="322"/>
      <c r="M619" s="322"/>
      <c r="N619" s="322"/>
      <c r="O619" s="52"/>
      <c r="P619" s="49"/>
      <c r="Q619" s="49"/>
      <c r="R619" s="49"/>
      <c r="S619" s="49"/>
      <c r="T619" s="49"/>
      <c r="U619" s="49"/>
      <c r="V619" s="49"/>
      <c r="W619" s="49"/>
      <c r="X619" s="49"/>
      <c r="Y619" s="49"/>
      <c r="Z619" s="73"/>
    </row>
    <row r="620" spans="1:26" s="74" customFormat="1" ht="25.5" customHeight="1">
      <c r="A620" s="49"/>
      <c r="B620" s="50"/>
      <c r="C620" s="76"/>
      <c r="D620" s="16"/>
      <c r="E620" s="321"/>
      <c r="F620" s="322" t="str">
        <f>Translations!$B$71</f>
        <v>Osäkerhetsfördelningens typ och täckning i anslutning till procentandelen i fråga (standard eller utvidgad) ska meddelas i de följande kolumnerna (se nedan).</v>
      </c>
      <c r="G620" s="322"/>
      <c r="H620" s="322"/>
      <c r="I620" s="322"/>
      <c r="J620" s="322"/>
      <c r="K620" s="322"/>
      <c r="L620" s="322"/>
      <c r="M620" s="322"/>
      <c r="N620" s="322"/>
      <c r="O620" s="52"/>
      <c r="P620" s="49"/>
      <c r="Q620" s="49"/>
      <c r="R620" s="49"/>
      <c r="S620" s="49"/>
      <c r="T620" s="49"/>
      <c r="U620" s="49"/>
      <c r="V620" s="49"/>
      <c r="W620" s="49"/>
      <c r="X620" s="49"/>
      <c r="Y620" s="49"/>
      <c r="Z620" s="73"/>
    </row>
    <row r="621" spans="1:26" s="74" customFormat="1" ht="12.75" customHeight="1">
      <c r="A621" s="49"/>
      <c r="B621" s="50"/>
      <c r="C621" s="76"/>
      <c r="D621" s="16"/>
      <c r="E621" s="319" t="str">
        <f>Translations!$B$72</f>
        <v>Fördelningstyp</v>
      </c>
      <c r="F621" s="322" t="str">
        <f>Translations!$B$73</f>
        <v>Ange här den fördelningstyp som lämpar sig för osäkerheten genom att välja ett av följande alternativ (rullgardinsmeny):</v>
      </c>
      <c r="G621" s="322"/>
      <c r="H621" s="322"/>
      <c r="I621" s="322"/>
      <c r="J621" s="322"/>
      <c r="K621" s="322"/>
      <c r="L621" s="322"/>
      <c r="M621" s="322"/>
      <c r="N621" s="322"/>
      <c r="O621" s="52"/>
      <c r="P621" s="49"/>
      <c r="Q621" s="49"/>
      <c r="R621" s="49"/>
      <c r="S621" s="49"/>
      <c r="T621" s="49"/>
      <c r="U621" s="49"/>
      <c r="V621" s="49"/>
      <c r="W621" s="49"/>
      <c r="X621" s="49"/>
      <c r="Y621" s="49"/>
      <c r="Z621" s="73"/>
    </row>
    <row r="622" spans="1:26" s="74" customFormat="1" ht="25.5" customHeight="1">
      <c r="A622" s="78"/>
      <c r="B622" s="50"/>
      <c r="C622" s="16"/>
      <c r="D622" s="16"/>
      <c r="E622" s="325"/>
      <c r="F622" s="83" t="s">
        <v>41</v>
      </c>
      <c r="G622" s="313" t="str">
        <f>Translations!$B$74</f>
        <v>normalfördelning: en fördelning av detta slag förekommer i typiska fall i fråga om osäkerheter som erhålls från kalibreringsrapporter, utrustningstillverkarens handlingar och kombinerade osäkerheter.</v>
      </c>
      <c r="H622" s="313"/>
      <c r="I622" s="313"/>
      <c r="J622" s="313"/>
      <c r="K622" s="313"/>
      <c r="L622" s="313"/>
      <c r="M622" s="313"/>
      <c r="N622" s="313"/>
      <c r="O622" s="80"/>
      <c r="P622" s="81"/>
      <c r="Q622" s="81"/>
      <c r="R622" s="81"/>
      <c r="S622" s="81"/>
      <c r="T622" s="81"/>
      <c r="U622" s="81"/>
      <c r="V622" s="81"/>
      <c r="W622" s="82"/>
      <c r="X622" s="82"/>
      <c r="Y622" s="82"/>
      <c r="Z622" s="73"/>
    </row>
    <row r="623" spans="1:26" s="74" customFormat="1" ht="12.75" customHeight="1">
      <c r="A623" s="78"/>
      <c r="B623" s="50"/>
      <c r="C623" s="16"/>
      <c r="D623" s="16"/>
      <c r="E623" s="325"/>
      <c r="F623" s="83" t="s">
        <v>41</v>
      </c>
      <c r="G623" s="313" t="str">
        <f>Translations!$B$75</f>
        <v>jämn fördelning: en fördelning av detta slag förekommer i typiska fall i fråga om största tillåtna fel, toleranser och osäkerheter som meddelas i referenshandlingar.</v>
      </c>
      <c r="H623" s="313"/>
      <c r="I623" s="313"/>
      <c r="J623" s="313"/>
      <c r="K623" s="313"/>
      <c r="L623" s="313"/>
      <c r="M623" s="313"/>
      <c r="N623" s="313"/>
      <c r="O623" s="80"/>
      <c r="P623" s="81"/>
      <c r="Q623" s="81"/>
      <c r="R623" s="81"/>
      <c r="S623" s="81"/>
      <c r="T623" s="81"/>
      <c r="U623" s="81"/>
      <c r="V623" s="81"/>
      <c r="W623" s="82"/>
      <c r="X623" s="82"/>
      <c r="Y623" s="82"/>
      <c r="Z623" s="73"/>
    </row>
    <row r="624" spans="1:26" s="74" customFormat="1" ht="25.5" customHeight="1">
      <c r="A624" s="78"/>
      <c r="B624" s="50"/>
      <c r="C624" s="16"/>
      <c r="D624" s="16"/>
      <c r="E624" s="325"/>
      <c r="F624" s="83" t="s">
        <v>41</v>
      </c>
      <c r="G624" s="313" t="str">
        <f>Translations!$B$76</f>
        <v>triangelfördelning: en fördelning av detta slag används typiskt t.ex. i fall i vilka det endast finns lite populationsdata eller i vilka relationen mellan variabler är känd men datamängden är liten osv.</v>
      </c>
      <c r="H624" s="313"/>
      <c r="I624" s="313"/>
      <c r="J624" s="313"/>
      <c r="K624" s="313"/>
      <c r="L624" s="313"/>
      <c r="M624" s="313"/>
      <c r="N624" s="313"/>
      <c r="O624" s="80"/>
      <c r="P624" s="81"/>
      <c r="Q624" s="81"/>
      <c r="R624" s="81"/>
      <c r="S624" s="81"/>
      <c r="T624" s="81"/>
      <c r="U624" s="81"/>
      <c r="V624" s="81"/>
      <c r="W624" s="82"/>
      <c r="X624" s="82"/>
      <c r="Y624" s="82"/>
      <c r="Z624" s="73"/>
    </row>
    <row r="625" spans="1:26" s="74" customFormat="1" ht="12.75" customHeight="1">
      <c r="A625" s="78"/>
      <c r="B625" s="50"/>
      <c r="C625" s="16"/>
      <c r="D625" s="16"/>
      <c r="E625" s="321"/>
      <c r="F625" s="83" t="s">
        <v>41</v>
      </c>
      <c r="G625" s="326" t="str">
        <f>Translations!$B$77</f>
        <v>okänd fördelning: om fördelningstypen är okänd, är antagandet att typen är normalfördelning.</v>
      </c>
      <c r="H625" s="326"/>
      <c r="I625" s="326"/>
      <c r="J625" s="326"/>
      <c r="K625" s="326"/>
      <c r="L625" s="326"/>
      <c r="M625" s="326"/>
      <c r="N625" s="326"/>
      <c r="O625" s="80"/>
      <c r="P625" s="81"/>
      <c r="Q625" s="81"/>
      <c r="R625" s="81"/>
      <c r="S625" s="81"/>
      <c r="T625" s="81"/>
      <c r="U625" s="81"/>
      <c r="V625" s="81"/>
      <c r="W625" s="82"/>
      <c r="X625" s="82"/>
      <c r="Y625" s="82"/>
      <c r="Z625" s="73"/>
    </row>
    <row r="626" spans="1:26" s="74" customFormat="1" ht="12.75" customHeight="1">
      <c r="A626" s="49"/>
      <c r="B626" s="50"/>
      <c r="C626" s="76"/>
      <c r="D626" s="16"/>
      <c r="E626" s="319" t="str">
        <f>Translations!$B$78</f>
        <v>Standardosäkerhet eller utvidgad osäkerhet?</v>
      </c>
      <c r="F626" s="322" t="str">
        <f>Translations!$B$79</f>
        <v>Om normalfördelning används som typ, ange här om den osäkerhet som anges är en standardosäkerhet (1σ, k=1, 68 %) eller utvidgad osäkerhet (2σ, k=2, 95 %).</v>
      </c>
      <c r="G626" s="322"/>
      <c r="H626" s="322"/>
      <c r="I626" s="322"/>
      <c r="J626" s="322"/>
      <c r="K626" s="322"/>
      <c r="L626" s="322"/>
      <c r="M626" s="322"/>
      <c r="N626" s="322"/>
      <c r="O626" s="52"/>
      <c r="P626" s="49"/>
      <c r="Q626" s="49"/>
      <c r="R626" s="49"/>
      <c r="S626" s="49"/>
      <c r="T626" s="49"/>
      <c r="U626" s="49"/>
      <c r="V626" s="49"/>
      <c r="W626" s="49"/>
      <c r="X626" s="49"/>
      <c r="Y626" s="49"/>
      <c r="Z626" s="73"/>
    </row>
    <row r="627" spans="1:26" s="74" customFormat="1" ht="25.5" customHeight="1">
      <c r="A627" s="49"/>
      <c r="B627" s="50"/>
      <c r="C627" s="76"/>
      <c r="D627" s="16"/>
      <c r="E627" s="321"/>
      <c r="F627" s="322" t="str">
        <f>Translations!$B$80</f>
        <v>För alla övriga fördelningstyper är denna cell grå (ej relevant, uppgift kan inte matas i fältet).</v>
      </c>
      <c r="G627" s="322"/>
      <c r="H627" s="322"/>
      <c r="I627" s="322"/>
      <c r="J627" s="322"/>
      <c r="K627" s="322"/>
      <c r="L627" s="322"/>
      <c r="M627" s="322"/>
      <c r="N627" s="322"/>
      <c r="O627" s="52"/>
      <c r="P627" s="49"/>
      <c r="Q627" s="49"/>
      <c r="R627" s="49"/>
      <c r="S627" s="49"/>
      <c r="T627" s="49"/>
      <c r="U627" s="49"/>
      <c r="V627" s="49"/>
      <c r="W627" s="49"/>
      <c r="X627" s="49"/>
      <c r="Y627" s="49"/>
      <c r="Z627" s="73"/>
    </row>
    <row r="628" spans="1:26" s="74" customFormat="1" ht="25.5" customHeight="1">
      <c r="A628" s="49"/>
      <c r="B628" s="50"/>
      <c r="C628" s="76"/>
      <c r="D628" s="16"/>
      <c r="E628" s="319" t="str">
        <f>Translations!$B$81</f>
        <v>Är osäkerhetsvärdet "i drift"?</v>
      </c>
      <c r="F628" s="322" t="str">
        <f>Translations!$B$82</f>
        <v>Välj här om den osäkerhet som anges är "i drift" eller inte. "I drift" betyder att den fastställda osäkerheten tar hänsyn till alla parametrar som påverkar mätinstrumentets osäkerhet medan den används, t.ex. krypning.</v>
      </c>
      <c r="G628" s="322"/>
      <c r="H628" s="322"/>
      <c r="I628" s="322"/>
      <c r="J628" s="322"/>
      <c r="K628" s="322"/>
      <c r="L628" s="322"/>
      <c r="M628" s="322"/>
      <c r="N628" s="322"/>
      <c r="O628" s="52"/>
      <c r="P628" s="49"/>
      <c r="Q628" s="49"/>
      <c r="R628" s="49"/>
      <c r="S628" s="49"/>
      <c r="T628" s="49"/>
      <c r="U628" s="49"/>
      <c r="V628" s="49"/>
      <c r="W628" s="49"/>
      <c r="X628" s="49"/>
      <c r="Y628" s="49"/>
      <c r="Z628" s="73"/>
    </row>
    <row r="629" spans="1:26" s="74" customFormat="1" ht="25.5" customHeight="1">
      <c r="A629" s="49"/>
      <c r="B629" s="50"/>
      <c r="C629" s="76"/>
      <c r="D629" s="16"/>
      <c r="E629" s="321"/>
      <c r="F629" s="322" t="str">
        <f>Translations!$B$83</f>
        <v>Osäkerheten är "ej i drift", om det är fråga om det högsta tillåtna felet (MPE) osv.</v>
      </c>
      <c r="G629" s="322"/>
      <c r="H629" s="322"/>
      <c r="I629" s="322"/>
      <c r="J629" s="322"/>
      <c r="K629" s="322"/>
      <c r="L629" s="322"/>
      <c r="M629" s="322"/>
      <c r="N629" s="322"/>
      <c r="O629" s="52"/>
      <c r="P629" s="49"/>
      <c r="Q629" s="49"/>
      <c r="R629" s="49"/>
      <c r="S629" s="49"/>
      <c r="T629" s="49"/>
      <c r="U629" s="49"/>
      <c r="V629" s="49"/>
      <c r="W629" s="49"/>
      <c r="X629" s="49"/>
      <c r="Y629" s="49"/>
      <c r="Z629" s="73"/>
    </row>
    <row r="630" spans="1:26" s="74" customFormat="1" ht="12.75" customHeight="1">
      <c r="A630" s="49"/>
      <c r="B630" s="50"/>
      <c r="C630" s="76"/>
      <c r="D630" s="16"/>
      <c r="E630" s="319" t="str">
        <f>Translations!$B$84</f>
        <v>Justeringsfaktor </v>
      </c>
      <c r="F630" s="322" t="str">
        <f>Translations!$B$85</f>
        <v>Ange här den justeringsfaktor som används för att omvandla osäkerhetsvärdet från formen "ej i drift" till formen "i drift". Om "i drift" redan valts ovan, är cellen grå och värdet 1.</v>
      </c>
      <c r="G630" s="322"/>
      <c r="H630" s="322"/>
      <c r="I630" s="322"/>
      <c r="J630" s="322"/>
      <c r="K630" s="322"/>
      <c r="L630" s="322"/>
      <c r="M630" s="322"/>
      <c r="N630" s="322"/>
      <c r="O630" s="52"/>
      <c r="P630" s="49"/>
      <c r="Q630" s="49"/>
      <c r="R630" s="49"/>
      <c r="S630" s="49"/>
      <c r="T630" s="49"/>
      <c r="U630" s="49"/>
      <c r="V630" s="49"/>
      <c r="W630" s="49"/>
      <c r="X630" s="49"/>
      <c r="Y630" s="49"/>
      <c r="Z630" s="73"/>
    </row>
    <row r="631" spans="1:26" s="74" customFormat="1" ht="45.75" customHeight="1">
      <c r="A631" s="49"/>
      <c r="B631" s="50"/>
      <c r="C631" s="76"/>
      <c r="D631" s="16"/>
      <c r="E631" s="320"/>
      <c r="F631" s="323" t="str">
        <f>Translations!$B$86</f>
        <v>Mer information om tillämpning av justeringsfaktorn finns i GD4 och i Energimyndighetens anvisning om osäkerhetsbedömning. Om osäkerheten är det högsta tillåtna felet som anges i lagstiftningen om mätinstrument (MPE), kontrollera att du anger osäkerheten då MPE är i användning (MPES) i enlighet med det som fastställs i lagstiftningen (MPES är ofta två gånger MPE, men inte alltid). Observera att justeringsfaktorn är en annan omständighet än faktorn 2 som omvandlar standardosäkerhet till utvidgad osäkerhet (gäller normalfördelningar).</v>
      </c>
      <c r="G631" s="323"/>
      <c r="H631" s="323"/>
      <c r="I631" s="323"/>
      <c r="J631" s="323"/>
      <c r="K631" s="323"/>
      <c r="L631" s="323"/>
      <c r="M631" s="323"/>
      <c r="N631" s="323"/>
      <c r="O631" s="52"/>
      <c r="P631" s="49"/>
      <c r="Q631" s="49"/>
      <c r="R631" s="49"/>
      <c r="S631" s="49"/>
      <c r="T631" s="49"/>
      <c r="U631" s="49"/>
      <c r="V631" s="49"/>
      <c r="W631" s="49"/>
      <c r="X631" s="49"/>
      <c r="Y631" s="49"/>
      <c r="Z631" s="73"/>
    </row>
    <row r="632" spans="1:26" s="74" customFormat="1" ht="12.75" customHeight="1">
      <c r="A632" s="49"/>
      <c r="B632" s="50"/>
      <c r="C632" s="76"/>
      <c r="D632" s="16"/>
      <c r="E632" s="321"/>
      <c r="F632" s="324" t="str">
        <f>Translations!$B$87</f>
        <v>Om ingen siffra matas in som justeringsfaktor används siffran 2 då osäkerheten omvandlas till formen "i drift" vid beräkningen.</v>
      </c>
      <c r="G632" s="324"/>
      <c r="H632" s="324"/>
      <c r="I632" s="324"/>
      <c r="J632" s="324"/>
      <c r="K632" s="324"/>
      <c r="L632" s="324"/>
      <c r="M632" s="324"/>
      <c r="N632" s="324"/>
      <c r="O632" s="52"/>
      <c r="P632" s="49"/>
      <c r="Q632" s="49"/>
      <c r="R632" s="49"/>
      <c r="S632" s="49"/>
      <c r="T632" s="49"/>
      <c r="U632" s="49"/>
      <c r="V632" s="49"/>
      <c r="W632" s="49"/>
      <c r="X632" s="49"/>
      <c r="Y632" s="49"/>
      <c r="Z632" s="73"/>
    </row>
    <row r="633" spans="1:26" s="74" customFormat="1" ht="12.75" customHeight="1">
      <c r="A633" s="49"/>
      <c r="B633" s="50"/>
      <c r="C633" s="76"/>
      <c r="D633" s="16"/>
      <c r="E633" s="319" t="str">
        <f>Translations!$B$88</f>
        <v>Korrelerande eller icke-korrelerande?</v>
      </c>
      <c r="F633" s="322" t="str">
        <f>Translations!$B$89</f>
        <v>Ange här uppgift om huruvida de enskilda mätresultaten är korrelerande eller icke-korrelerande.</v>
      </c>
      <c r="G633" s="322"/>
      <c r="H633" s="322"/>
      <c r="I633" s="322"/>
      <c r="J633" s="322"/>
      <c r="K633" s="322"/>
      <c r="L633" s="322"/>
      <c r="M633" s="322"/>
      <c r="N633" s="322"/>
      <c r="O633" s="52"/>
      <c r="P633" s="49"/>
      <c r="Q633" s="49"/>
      <c r="R633" s="49"/>
      <c r="S633" s="49"/>
      <c r="T633" s="49"/>
      <c r="U633" s="49"/>
      <c r="V633" s="49"/>
      <c r="W633" s="49"/>
      <c r="X633" s="49"/>
      <c r="Y633" s="49"/>
      <c r="Z633" s="73"/>
    </row>
    <row r="634" spans="1:26" s="74" customFormat="1" ht="19.5" customHeight="1">
      <c r="A634" s="49"/>
      <c r="B634" s="50"/>
      <c r="C634" s="76"/>
      <c r="D634" s="16"/>
      <c r="E634" s="325"/>
      <c r="F634" s="322" t="str">
        <f>Translations!$B$90</f>
        <v>Två mätresultat är korrelerande om till exempel avvikelsen från "verkligt värde" systematiskt går i samma riktning och inte uppvisar en slumpmässig fördelning.</v>
      </c>
      <c r="G634" s="322"/>
      <c r="H634" s="322"/>
      <c r="I634" s="322"/>
      <c r="J634" s="322"/>
      <c r="K634" s="322"/>
      <c r="L634" s="322"/>
      <c r="M634" s="322"/>
      <c r="N634" s="322"/>
      <c r="O634" s="52"/>
      <c r="P634" s="49"/>
      <c r="Q634" s="49"/>
      <c r="R634" s="49"/>
      <c r="S634" s="49"/>
      <c r="T634" s="49"/>
      <c r="U634" s="49"/>
      <c r="V634" s="49"/>
      <c r="W634" s="49"/>
      <c r="X634" s="49"/>
      <c r="Y634" s="49"/>
      <c r="Z634" s="73"/>
    </row>
    <row r="635" spans="1:26" s="74" customFormat="1" ht="24" customHeight="1">
      <c r="A635" s="49"/>
      <c r="B635" s="50"/>
      <c r="C635" s="76"/>
      <c r="D635" s="16"/>
      <c r="E635" s="325"/>
      <c r="F635" s="322" t="str">
        <f>Translations!$B$91</f>
        <v>Mätresultat kan vara korrelerande om samma mätinstrument eller mätmetod används vid mätningen.</v>
      </c>
      <c r="G635" s="322"/>
      <c r="H635" s="322"/>
      <c r="I635" s="322"/>
      <c r="J635" s="322"/>
      <c r="K635" s="322"/>
      <c r="L635" s="322"/>
      <c r="M635" s="322"/>
      <c r="N635" s="322"/>
      <c r="O635" s="52"/>
      <c r="P635" s="49"/>
      <c r="Q635" s="49"/>
      <c r="R635" s="49"/>
      <c r="S635" s="49"/>
      <c r="T635" s="49"/>
      <c r="U635" s="49"/>
      <c r="V635" s="49"/>
      <c r="W635" s="49"/>
      <c r="X635" s="49"/>
      <c r="Y635" s="49"/>
      <c r="Z635" s="73"/>
    </row>
    <row r="636" spans="1:26" s="74" customFormat="1" ht="24" customHeight="1">
      <c r="A636" s="49"/>
      <c r="B636" s="50"/>
      <c r="C636" s="76"/>
      <c r="D636" s="16"/>
      <c r="E636" s="325"/>
      <c r="F636" s="322" t="str">
        <f>Translations!$B$92</f>
        <v>Exempel: Vare parti fast bränsle som levereras till anläggningen mäts med verksamhetsutövarens bilvåg. I detta fall kan mätningstillfällena antas vara korrelerande.</v>
      </c>
      <c r="G636" s="322"/>
      <c r="H636" s="322"/>
      <c r="I636" s="322"/>
      <c r="J636" s="322"/>
      <c r="K636" s="322"/>
      <c r="L636" s="322"/>
      <c r="M636" s="322"/>
      <c r="N636" s="322"/>
      <c r="O636" s="52"/>
      <c r="P636" s="49"/>
      <c r="Q636" s="49"/>
      <c r="R636" s="49"/>
      <c r="S636" s="49"/>
      <c r="T636" s="49"/>
      <c r="U636" s="49"/>
      <c r="V636" s="49"/>
      <c r="W636" s="49"/>
      <c r="X636" s="49"/>
      <c r="Y636" s="49"/>
      <c r="Z636" s="73"/>
    </row>
    <row r="637" spans="1:26" s="74" customFormat="1" ht="4.5" customHeight="1">
      <c r="A637" s="49"/>
      <c r="B637" s="50"/>
      <c r="C637" s="76"/>
      <c r="D637" s="16"/>
      <c r="E637" s="77"/>
      <c r="F637" s="77"/>
      <c r="G637" s="77"/>
      <c r="H637" s="77"/>
      <c r="I637" s="77"/>
      <c r="J637" s="77"/>
      <c r="K637" s="77"/>
      <c r="L637" s="77"/>
      <c r="M637" s="77"/>
      <c r="N637" s="77"/>
      <c r="O637" s="52"/>
      <c r="P637" s="49"/>
      <c r="Q637" s="49"/>
      <c r="R637" s="49"/>
      <c r="S637" s="49"/>
      <c r="T637" s="49"/>
      <c r="U637" s="49"/>
      <c r="V637" s="49"/>
      <c r="W637" s="49"/>
      <c r="X637" s="49"/>
      <c r="Y637" s="49"/>
      <c r="Z637" s="73"/>
    </row>
    <row r="638" spans="1:26" s="74" customFormat="1" ht="12.75" customHeight="1">
      <c r="A638" s="49"/>
      <c r="B638" s="50"/>
      <c r="C638" s="76"/>
      <c r="D638" s="84" t="s">
        <v>172</v>
      </c>
      <c r="E638" s="317" t="str">
        <f>Translations!$B$93</f>
        <v>Mängduppgift om bränsle-/materialmängd som levererats till/förbrukats på anläggningen</v>
      </c>
      <c r="F638" s="317"/>
      <c r="G638" s="317"/>
      <c r="H638" s="317"/>
      <c r="I638" s="317"/>
      <c r="J638" s="317"/>
      <c r="K638" s="317"/>
      <c r="L638" s="317"/>
      <c r="M638" s="317"/>
      <c r="N638" s="317"/>
      <c r="O638" s="52"/>
      <c r="P638" s="49"/>
      <c r="Q638" s="49"/>
      <c r="R638" s="49"/>
      <c r="S638" s="49"/>
      <c r="T638" s="49"/>
      <c r="U638" s="49"/>
      <c r="V638" s="49"/>
      <c r="W638" s="49"/>
      <c r="X638" s="49"/>
      <c r="Y638" s="49"/>
      <c r="Z638" s="73"/>
    </row>
    <row r="639" spans="1:26" s="74" customFormat="1" ht="63" customHeight="1">
      <c r="A639" s="49"/>
      <c r="B639" s="50"/>
      <c r="C639" s="76"/>
      <c r="D639" s="16"/>
      <c r="E639" s="180" t="str">
        <f>Translations!$B$94</f>
        <v>Namn eller kort beskrivning</v>
      </c>
      <c r="F639" s="85" t="str">
        <f>Translations!$B$95</f>
        <v>Mängduppgift för enskild mätningsgång [t.ex. t eller nm3/st.]</v>
      </c>
      <c r="G639" s="85" t="str">
        <f>Translations!$B$96</f>
        <v>Antalet mätningstillfällen per år [st./a]</v>
      </c>
      <c r="H639" s="85" t="str">
        <f>Translations!$B$97</f>
        <v>Mängduppgift per år [t.ex. t eller nm3/a]</v>
      </c>
      <c r="I639" s="85" t="str">
        <f>Translations!$B$67</f>
        <v>Osäkerhet för enskild mätningstillfälle</v>
      </c>
      <c r="J639" s="85" t="str">
        <f>Translations!$B$72</f>
        <v>Fördelningstyp</v>
      </c>
      <c r="K639" s="85" t="str">
        <f>Translations!$B$78</f>
        <v>Standardosäkerhet eller utvidgad osäkerhet?</v>
      </c>
      <c r="L639" s="85" t="str">
        <f>Translations!$B$81</f>
        <v>Är osäkerhetsvärdet "i drift"?</v>
      </c>
      <c r="M639" s="85" t="str">
        <f>Translations!$B$84</f>
        <v>Justeringsfaktor </v>
      </c>
      <c r="N639" s="85" t="str">
        <f>Translations!$B$88</f>
        <v>Korrelerande eller icke-korrelerande?</v>
      </c>
      <c r="O639" s="52"/>
      <c r="P639" s="49"/>
      <c r="Q639" s="49"/>
      <c r="R639" s="86" t="s">
        <v>166</v>
      </c>
      <c r="S639" s="86" t="s">
        <v>164</v>
      </c>
      <c r="T639" s="86" t="s">
        <v>165</v>
      </c>
      <c r="U639" s="86" t="s">
        <v>169</v>
      </c>
      <c r="V639" s="86" t="s">
        <v>190</v>
      </c>
      <c r="W639" s="86" t="s">
        <v>167</v>
      </c>
      <c r="X639" s="86" t="s">
        <v>168</v>
      </c>
      <c r="Y639" s="86" t="s">
        <v>191</v>
      </c>
      <c r="Z639" s="73"/>
    </row>
    <row r="640" spans="1:26" s="74" customFormat="1" ht="12.75" customHeight="1">
      <c r="A640" s="49"/>
      <c r="B640" s="50"/>
      <c r="C640" s="76"/>
      <c r="D640" s="87" t="s">
        <v>173</v>
      </c>
      <c r="E640" s="177"/>
      <c r="F640" s="2"/>
      <c r="G640" s="2"/>
      <c r="H640" s="88">
        <f>IF(COUNT(F640:G640)&gt;0,F640*G640,"")</f>
      </c>
      <c r="I640" s="3"/>
      <c r="J640" s="4"/>
      <c r="K640" s="4"/>
      <c r="L640" s="6"/>
      <c r="M640" s="183"/>
      <c r="N640" s="6"/>
      <c r="O640" s="52"/>
      <c r="P640" s="49"/>
      <c r="Q640" s="49"/>
      <c r="R640" s="89">
        <f>IF(J640="",INDEX(EUconst_DistributionCorrection,1),INDEX(EUconst_DistributionCorrection,MATCH(J640,EUconst_DistributionType,0)))</f>
        <v>1</v>
      </c>
      <c r="S640" s="90">
        <f>IF(OR(K640="",J640=INDEX(EUconst_DistributionType,2),J640=INDEX(EUconst_DistributionType,3)),INDEX(EUconst_ConfidenceLevel,1),INDEX(EUconst_ConfidenceLevel,MATCH(K640,EUconst_UncertaintyType,0)))</f>
        <v>0.682689250166422</v>
      </c>
      <c r="T640" s="91">
        <f>IF(N640="",2,INDEX(EUconst_CorrelationFactor,MATCH(N640,EUconst_CorrelationType,0)))</f>
        <v>2</v>
      </c>
      <c r="U640" s="92" t="b">
        <f>OR(J640=INDEX(EUconst_DistributionType,2),J640=INDEX(EUconst_DistributionType,3))</f>
        <v>0</v>
      </c>
      <c r="V640" s="186">
        <f>IF(L640=INDEX(EUconst_InService,1),1,IF(M640="",2,M640))</f>
        <v>2</v>
      </c>
      <c r="W640" s="94">
        <f>IF(F640="","",ABS(G640)^T640*(ABS(F640)*I640*V640/R640/TINV(1-S640,10^6))^2)</f>
      </c>
      <c r="X640" s="94" t="b">
        <f>OR(INDEX(EUconst_DistributionType,2)=J640,INDEX(EUconst_DistributionType,3)=J640)</f>
        <v>0</v>
      </c>
      <c r="Y640" s="94" t="b">
        <f>L640=INDEX(EUconst_InService,1)</f>
        <v>0</v>
      </c>
      <c r="Z640" s="73"/>
    </row>
    <row r="641" spans="1:26" s="74" customFormat="1" ht="12.75" customHeight="1">
      <c r="A641" s="49"/>
      <c r="B641" s="50"/>
      <c r="C641" s="76"/>
      <c r="D641" s="87" t="s">
        <v>174</v>
      </c>
      <c r="E641" s="178"/>
      <c r="F641" s="5"/>
      <c r="G641" s="5"/>
      <c r="H641" s="96">
        <f>IF(COUNT(F641:G641)&gt;0,F641*G641,"")</f>
      </c>
      <c r="I641" s="6"/>
      <c r="J641" s="7"/>
      <c r="K641" s="7"/>
      <c r="L641" s="6"/>
      <c r="M641" s="184"/>
      <c r="N641" s="6"/>
      <c r="O641" s="52"/>
      <c r="P641" s="49"/>
      <c r="Q641" s="49"/>
      <c r="R641" s="89">
        <f>IF(J641="",INDEX(EUconst_DistributionCorrection,1),INDEX(EUconst_DistributionCorrection,MATCH(J641,EUconst_DistributionType,0)))</f>
        <v>1</v>
      </c>
      <c r="S641" s="90">
        <f>IF(OR(K641="",J641=INDEX(EUconst_DistributionType,2),J641=INDEX(EUconst_DistributionType,3)),INDEX(EUconst_ConfidenceLevel,1),INDEX(EUconst_ConfidenceLevel,MATCH(K641,EUconst_UncertaintyType,0)))</f>
        <v>0.682689250166422</v>
      </c>
      <c r="T641" s="91">
        <f>IF(N641="",2,INDEX(EUconst_CorrelationFactor,MATCH(N641,EUconst_CorrelationType,0)))</f>
        <v>2</v>
      </c>
      <c r="U641" s="92" t="b">
        <f>OR(J641=INDEX(EUconst_DistributionType,2),J641=INDEX(EUconst_DistributionType,3))</f>
        <v>0</v>
      </c>
      <c r="V641" s="186">
        <f>IF(L641=INDEX(EUconst_InService,1),1,IF(M641="",2,M641))</f>
        <v>2</v>
      </c>
      <c r="W641" s="94">
        <f>IF(F641="","",ABS(G641)^T641*(ABS(F641)*I641/R641/TINV(1-S641,10^6))^2)</f>
      </c>
      <c r="X641" s="94" t="b">
        <f>OR(INDEX(EUconst_DistributionType,2)=J641,INDEX(EUconst_DistributionType,3)=J641)</f>
        <v>0</v>
      </c>
      <c r="Y641" s="94" t="b">
        <f>L641=INDEX(EUconst_InService,1)</f>
        <v>0</v>
      </c>
      <c r="Z641" s="73"/>
    </row>
    <row r="642" spans="1:26" s="74" customFormat="1" ht="12.75" customHeight="1">
      <c r="A642" s="49"/>
      <c r="B642" s="50"/>
      <c r="C642" s="76"/>
      <c r="D642" s="87" t="s">
        <v>171</v>
      </c>
      <c r="E642" s="178"/>
      <c r="F642" s="5"/>
      <c r="G642" s="5"/>
      <c r="H642" s="96">
        <f>IF(COUNT(F642:G642)&gt;0,F642*G642,"")</f>
      </c>
      <c r="I642" s="6"/>
      <c r="J642" s="7"/>
      <c r="K642" s="7"/>
      <c r="L642" s="6"/>
      <c r="M642" s="184"/>
      <c r="N642" s="6"/>
      <c r="O642" s="52"/>
      <c r="P642" s="49"/>
      <c r="Q642" s="49"/>
      <c r="R642" s="89">
        <f>IF(J642="",INDEX(EUconst_DistributionCorrection,1),INDEX(EUconst_DistributionCorrection,MATCH(J642,EUconst_DistributionType,0)))</f>
        <v>1</v>
      </c>
      <c r="S642" s="90">
        <f>IF(OR(K642="",J642=INDEX(EUconst_DistributionType,2),J642=INDEX(EUconst_DistributionType,3)),INDEX(EUconst_ConfidenceLevel,1),INDEX(EUconst_ConfidenceLevel,MATCH(K642,EUconst_UncertaintyType,0)))</f>
        <v>0.682689250166422</v>
      </c>
      <c r="T642" s="91">
        <f>IF(N642="",2,INDEX(EUconst_CorrelationFactor,MATCH(N642,EUconst_CorrelationType,0)))</f>
        <v>2</v>
      </c>
      <c r="U642" s="92" t="b">
        <f>OR(J642=INDEX(EUconst_DistributionType,2),J642=INDEX(EUconst_DistributionType,3))</f>
        <v>0</v>
      </c>
      <c r="V642" s="186">
        <f>IF(L642=INDEX(EUconst_InService,1),1,IF(M642="",2,M642))</f>
        <v>2</v>
      </c>
      <c r="W642" s="94">
        <f>IF(F642="","",ABS(G642)^T642*(ABS(F642)*I642/R642/TINV(1-S642,10^6))^2)</f>
      </c>
      <c r="X642" s="94" t="b">
        <f>OR(INDEX(EUconst_DistributionType,2)=J642,INDEX(EUconst_DistributionType,3)=J642)</f>
        <v>0</v>
      </c>
      <c r="Y642" s="94" t="b">
        <f>L642=INDEX(EUconst_InService,1)</f>
        <v>0</v>
      </c>
      <c r="Z642" s="73"/>
    </row>
    <row r="643" spans="1:26" s="74" customFormat="1" ht="12.75" customHeight="1">
      <c r="A643" s="49"/>
      <c r="B643" s="50"/>
      <c r="C643" s="76"/>
      <c r="D643" s="87" t="s">
        <v>175</v>
      </c>
      <c r="E643" s="178"/>
      <c r="F643" s="5"/>
      <c r="G643" s="5"/>
      <c r="H643" s="96">
        <f>IF(COUNT(F643:G643)&gt;0,F643*G643,"")</f>
      </c>
      <c r="I643" s="6"/>
      <c r="J643" s="7"/>
      <c r="K643" s="7"/>
      <c r="L643" s="6"/>
      <c r="M643" s="184"/>
      <c r="N643" s="6"/>
      <c r="O643" s="52"/>
      <c r="P643" s="49"/>
      <c r="Q643" s="49"/>
      <c r="R643" s="89">
        <f>IF(J643="",INDEX(EUconst_DistributionCorrection,1),INDEX(EUconst_DistributionCorrection,MATCH(J643,EUconst_DistributionType,0)))</f>
        <v>1</v>
      </c>
      <c r="S643" s="90">
        <f>IF(OR(K643="",J643=INDEX(EUconst_DistributionType,2),J643=INDEX(EUconst_DistributionType,3)),INDEX(EUconst_ConfidenceLevel,1),INDEX(EUconst_ConfidenceLevel,MATCH(K643,EUconst_UncertaintyType,0)))</f>
        <v>0.682689250166422</v>
      </c>
      <c r="T643" s="91">
        <f>IF(N643="",2,INDEX(EUconst_CorrelationFactor,MATCH(N643,EUconst_CorrelationType,0)))</f>
        <v>2</v>
      </c>
      <c r="U643" s="92" t="b">
        <f>OR(J643=INDEX(EUconst_DistributionType,2),J643=INDEX(EUconst_DistributionType,3))</f>
        <v>0</v>
      </c>
      <c r="V643" s="186">
        <f>IF(L643=INDEX(EUconst_InService,1),1,IF(M643="",2,M643))</f>
        <v>2</v>
      </c>
      <c r="W643" s="94">
        <f>IF(F643="","",ABS(G643)^T643*(ABS(F643)*I643/R643/TINV(1-S643,10^6))^2)</f>
      </c>
      <c r="X643" s="94" t="b">
        <f>OR(INDEX(EUconst_DistributionType,2)=J643,INDEX(EUconst_DistributionType,3)=J643)</f>
        <v>0</v>
      </c>
      <c r="Y643" s="94" t="b">
        <f>L643=INDEX(EUconst_InService,1)</f>
        <v>0</v>
      </c>
      <c r="Z643" s="73"/>
    </row>
    <row r="644" spans="1:26" s="74" customFormat="1" ht="12.75" customHeight="1">
      <c r="A644" s="49"/>
      <c r="B644" s="50"/>
      <c r="C644" s="76"/>
      <c r="D644" s="87" t="s">
        <v>176</v>
      </c>
      <c r="E644" s="179"/>
      <c r="F644" s="8"/>
      <c r="G644" s="8"/>
      <c r="H644" s="97">
        <f>IF(COUNT(F644:G644)&gt;0,F644*G644,"")</f>
      </c>
      <c r="I644" s="9"/>
      <c r="J644" s="10"/>
      <c r="K644" s="10"/>
      <c r="L644" s="9"/>
      <c r="M644" s="185"/>
      <c r="N644" s="9"/>
      <c r="O644" s="52"/>
      <c r="P644" s="49"/>
      <c r="Q644" s="49"/>
      <c r="R644" s="89">
        <f>IF(J644="",INDEX(EUconst_DistributionCorrection,1),INDEX(EUconst_DistributionCorrection,MATCH(J644,EUconst_DistributionType,0)))</f>
        <v>1</v>
      </c>
      <c r="S644" s="90">
        <f>IF(OR(K644="",J644=INDEX(EUconst_DistributionType,2),J644=INDEX(EUconst_DistributionType,3)),INDEX(EUconst_ConfidenceLevel,1),INDEX(EUconst_ConfidenceLevel,MATCH(K644,EUconst_UncertaintyType,0)))</f>
        <v>0.682689250166422</v>
      </c>
      <c r="T644" s="91">
        <f>IF(N644="",2,INDEX(EUconst_CorrelationFactor,MATCH(N644,EUconst_CorrelationType,0)))</f>
        <v>2</v>
      </c>
      <c r="U644" s="92" t="b">
        <f>OR(J644=INDEX(EUconst_DistributionType,2),J644=INDEX(EUconst_DistributionType,3))</f>
        <v>0</v>
      </c>
      <c r="V644" s="186">
        <f>IF(L644=INDEX(EUconst_InService,1),1,IF(M644="",2,M644))</f>
        <v>2</v>
      </c>
      <c r="W644" s="94">
        <f>IF(F644="","",ABS(G644)^T644*(ABS(F644)*I644/R644/TINV(1-S644,10^6))^2)</f>
      </c>
      <c r="X644" s="94" t="b">
        <f>OR(INDEX(EUconst_DistributionType,2)=J644,INDEX(EUconst_DistributionType,3)=J644)</f>
        <v>0</v>
      </c>
      <c r="Y644" s="94" t="b">
        <f>L644=INDEX(EUconst_InService,1)</f>
        <v>0</v>
      </c>
      <c r="Z644" s="73">
        <f>IF(F644="","",ABS(G644)^T644*(ABS(F644)*I644/R644/TINV(1-S644,10^6))^2)</f>
      </c>
    </row>
    <row r="645" spans="1:26" s="74" customFormat="1" ht="4.5" customHeight="1">
      <c r="A645" s="49"/>
      <c r="B645" s="50"/>
      <c r="C645" s="76"/>
      <c r="D645" s="16"/>
      <c r="E645" s="77"/>
      <c r="F645" s="77"/>
      <c r="G645" s="77"/>
      <c r="H645" s="77"/>
      <c r="K645" s="77"/>
      <c r="L645" s="77"/>
      <c r="M645" s="77"/>
      <c r="O645" s="52"/>
      <c r="P645" s="49"/>
      <c r="Q645" s="49"/>
      <c r="R645" s="93"/>
      <c r="S645" s="93"/>
      <c r="T645" s="93"/>
      <c r="U645" s="49"/>
      <c r="V645" s="93"/>
      <c r="W645" s="93"/>
      <c r="X645" s="93"/>
      <c r="Y645" s="93"/>
      <c r="Z645" s="73"/>
    </row>
    <row r="646" spans="1:26" s="74" customFormat="1" ht="12.75" customHeight="1">
      <c r="A646" s="49"/>
      <c r="B646" s="50"/>
      <c r="C646" s="76"/>
      <c r="D646" s="84" t="s">
        <v>177</v>
      </c>
      <c r="E646" s="317" t="str">
        <f>Translations!$B$98</f>
        <v>Mängduppgift för bränsle-/materialmängd som förflyttats från anläggningen </v>
      </c>
      <c r="F646" s="317"/>
      <c r="G646" s="317"/>
      <c r="H646" s="317"/>
      <c r="I646" s="317"/>
      <c r="J646" s="317"/>
      <c r="K646" s="317"/>
      <c r="L646" s="317"/>
      <c r="M646" s="317"/>
      <c r="N646" s="317"/>
      <c r="O646" s="52"/>
      <c r="P646" s="49"/>
      <c r="Q646" s="49"/>
      <c r="R646" s="49"/>
      <c r="S646" s="49"/>
      <c r="T646" s="49"/>
      <c r="U646" s="49"/>
      <c r="V646" s="49"/>
      <c r="W646" s="49"/>
      <c r="X646" s="49"/>
      <c r="Y646" s="49"/>
      <c r="Z646" s="73"/>
    </row>
    <row r="647" spans="1:26" s="74" customFormat="1" ht="49.5" customHeight="1">
      <c r="A647" s="49"/>
      <c r="B647" s="50"/>
      <c r="C647" s="76"/>
      <c r="D647" s="16"/>
      <c r="E647" s="180" t="str">
        <f>Translations!$B$94</f>
        <v>Namn eller kort beskrivning</v>
      </c>
      <c r="F647" s="85" t="str">
        <f>Translations!$B$99</f>
        <v>Mängduppgift för enskild för flyttning [t.ex. t eller nm3/st.]</v>
      </c>
      <c r="G647" s="85" t="str">
        <f>Translations!$B$100</f>
        <v>Antalet förflyttningar per år [st./a]</v>
      </c>
      <c r="H647" s="85" t="str">
        <f>Translations!$B$97</f>
        <v>Mängduppgift per år [t.ex. t eller nm3/a]</v>
      </c>
      <c r="I647" s="85" t="str">
        <f>Translations!$B$67</f>
        <v>Osäkerhet för enskild mätningstillfälle</v>
      </c>
      <c r="J647" s="85" t="str">
        <f>Translations!$B$72</f>
        <v>Fördelningstyp</v>
      </c>
      <c r="K647" s="85" t="str">
        <f>Translations!$B$78</f>
        <v>Standardosäkerhet eller utvidgad osäkerhet?</v>
      </c>
      <c r="L647" s="85" t="str">
        <f>Translations!$B$81</f>
        <v>Är osäkerhetsvärdet "i drift"?</v>
      </c>
      <c r="M647" s="85" t="str">
        <f>Translations!$B$84</f>
        <v>Justeringsfaktor </v>
      </c>
      <c r="N647" s="85" t="str">
        <f>Translations!$B$88</f>
        <v>Korrelerande eller icke-korrelerande?</v>
      </c>
      <c r="O647" s="52"/>
      <c r="P647" s="49"/>
      <c r="Q647" s="49"/>
      <c r="R647" s="86" t="s">
        <v>166</v>
      </c>
      <c r="S647" s="86" t="s">
        <v>164</v>
      </c>
      <c r="T647" s="86" t="s">
        <v>165</v>
      </c>
      <c r="U647" s="86" t="s">
        <v>169</v>
      </c>
      <c r="V647" s="86" t="s">
        <v>190</v>
      </c>
      <c r="W647" s="86" t="s">
        <v>167</v>
      </c>
      <c r="X647" s="86" t="s">
        <v>168</v>
      </c>
      <c r="Y647" s="86" t="s">
        <v>191</v>
      </c>
      <c r="Z647" s="73"/>
    </row>
    <row r="648" spans="1:26" s="74" customFormat="1" ht="12.75" customHeight="1">
      <c r="A648" s="49"/>
      <c r="B648" s="50"/>
      <c r="C648" s="76"/>
      <c r="D648" s="87" t="s">
        <v>173</v>
      </c>
      <c r="E648" s="177"/>
      <c r="F648" s="2"/>
      <c r="G648" s="2"/>
      <c r="H648" s="88">
        <f>IF(COUNT(F648:G648)&gt;0,F648*G648,"")</f>
      </c>
      <c r="I648" s="3"/>
      <c r="J648" s="4"/>
      <c r="K648" s="4"/>
      <c r="L648" s="6"/>
      <c r="M648" s="183"/>
      <c r="N648" s="3"/>
      <c r="O648" s="52"/>
      <c r="P648" s="49"/>
      <c r="Q648" s="49"/>
      <c r="R648" s="89">
        <f>IF(J648="",INDEX(EUconst_DistributionCorrection,1),INDEX(EUconst_DistributionCorrection,MATCH(J648,EUconst_DistributionType,0)))</f>
        <v>1</v>
      </c>
      <c r="S648" s="90">
        <f>IF(OR(K648="",J648=INDEX(EUconst_DistributionType,2),J648=INDEX(EUconst_DistributionType,3)),INDEX(EUconst_ConfidenceLevel,1),INDEX(EUconst_ConfidenceLevel,MATCH(K648,EUconst_UncertaintyType,0)))</f>
        <v>0.682689250166422</v>
      </c>
      <c r="T648" s="91">
        <f>IF(N648="",2,INDEX(EUconst_CorrelationFactor,MATCH(N648,EUconst_CorrelationType,0)))</f>
        <v>2</v>
      </c>
      <c r="U648" s="92" t="b">
        <f>OR(J648=INDEX(EUconst_DistributionType,2),J648=INDEX(EUconst_DistributionType,3))</f>
        <v>0</v>
      </c>
      <c r="V648" s="186">
        <f>IF(L648=INDEX(EUconst_InService,1),1,IF(M648="",2,M648))</f>
        <v>2</v>
      </c>
      <c r="W648" s="94">
        <f>IF(F648="","",ABS(G648)^T648*(ABS(F648)*I648/R648/TINV(1-S648,10^6))^2)</f>
      </c>
      <c r="X648" s="94" t="b">
        <f>OR(INDEX(EUconst_DistributionType,2)=J648,INDEX(EUconst_DistributionType,3)=J648)</f>
        <v>0</v>
      </c>
      <c r="Y648" s="94" t="b">
        <f>L648=INDEX(EUconst_InService,1)</f>
        <v>0</v>
      </c>
      <c r="Z648" s="73"/>
    </row>
    <row r="649" spans="1:26" s="74" customFormat="1" ht="12.75" customHeight="1">
      <c r="A649" s="49"/>
      <c r="B649" s="50"/>
      <c r="C649" s="76"/>
      <c r="D649" s="87" t="s">
        <v>174</v>
      </c>
      <c r="E649" s="178"/>
      <c r="F649" s="5"/>
      <c r="G649" s="5"/>
      <c r="H649" s="96">
        <f>IF(COUNT(F649:G649)&gt;0,F649*G649,"")</f>
      </c>
      <c r="I649" s="6"/>
      <c r="J649" s="7"/>
      <c r="K649" s="7"/>
      <c r="L649" s="6"/>
      <c r="M649" s="184"/>
      <c r="N649" s="6"/>
      <c r="O649" s="52"/>
      <c r="P649" s="49"/>
      <c r="Q649" s="49"/>
      <c r="R649" s="89">
        <f>IF(J649="",INDEX(EUconst_DistributionCorrection,1),INDEX(EUconst_DistributionCorrection,MATCH(J649,EUconst_DistributionType,0)))</f>
        <v>1</v>
      </c>
      <c r="S649" s="90">
        <f>IF(OR(K649="",J649=INDEX(EUconst_DistributionType,2),J649=INDEX(EUconst_DistributionType,3)),INDEX(EUconst_ConfidenceLevel,1),INDEX(EUconst_ConfidenceLevel,MATCH(K649,EUconst_UncertaintyType,0)))</f>
        <v>0.682689250166422</v>
      </c>
      <c r="T649" s="91">
        <f>IF(N649="",2,INDEX(EUconst_CorrelationFactor,MATCH(N649,EUconst_CorrelationType,0)))</f>
        <v>2</v>
      </c>
      <c r="U649" s="92" t="b">
        <f>OR(J649=INDEX(EUconst_DistributionType,2),J649=INDEX(EUconst_DistributionType,3))</f>
        <v>0</v>
      </c>
      <c r="V649" s="186">
        <f>IF(L649=INDEX(EUconst_InService,1),1,IF(M649="",2,M649))</f>
        <v>2</v>
      </c>
      <c r="W649" s="94">
        <f>IF(F649="","",ABS(G649)^T649*(ABS(F649)*I649/R649/TINV(1-S649,10^6))^2)</f>
      </c>
      <c r="X649" s="94" t="b">
        <f>OR(INDEX(EUconst_DistributionType,2)=J649,INDEX(EUconst_DistributionType,3)=J649)</f>
        <v>0</v>
      </c>
      <c r="Y649" s="94" t="b">
        <f>L649=INDEX(EUconst_InService,1)</f>
        <v>0</v>
      </c>
      <c r="Z649" s="73"/>
    </row>
    <row r="650" spans="1:26" s="74" customFormat="1" ht="12.75" customHeight="1">
      <c r="A650" s="49"/>
      <c r="B650" s="50"/>
      <c r="C650" s="76"/>
      <c r="D650" s="87" t="s">
        <v>171</v>
      </c>
      <c r="E650" s="178"/>
      <c r="F650" s="5"/>
      <c r="G650" s="5"/>
      <c r="H650" s="96">
        <f>IF(COUNT(F650:G650)&gt;0,F650*G650,"")</f>
      </c>
      <c r="I650" s="6"/>
      <c r="J650" s="7"/>
      <c r="K650" s="7"/>
      <c r="L650" s="6"/>
      <c r="M650" s="184"/>
      <c r="N650" s="6"/>
      <c r="O650" s="52"/>
      <c r="P650" s="49"/>
      <c r="Q650" s="49"/>
      <c r="R650" s="89">
        <f>IF(J650="",INDEX(EUconst_DistributionCorrection,1),INDEX(EUconst_DistributionCorrection,MATCH(J650,EUconst_DistributionType,0)))</f>
        <v>1</v>
      </c>
      <c r="S650" s="90">
        <f>IF(OR(K650="",J650=INDEX(EUconst_DistributionType,2),J650=INDEX(EUconst_DistributionType,3)),INDEX(EUconst_ConfidenceLevel,1),INDEX(EUconst_ConfidenceLevel,MATCH(K650,EUconst_UncertaintyType,0)))</f>
        <v>0.682689250166422</v>
      </c>
      <c r="T650" s="91">
        <f>IF(N650="",2,INDEX(EUconst_CorrelationFactor,MATCH(N650,EUconst_CorrelationType,0)))</f>
        <v>2</v>
      </c>
      <c r="U650" s="92" t="b">
        <f>OR(J650=INDEX(EUconst_DistributionType,2),J650=INDEX(EUconst_DistributionType,3))</f>
        <v>0</v>
      </c>
      <c r="V650" s="186">
        <f>IF(L650=INDEX(EUconst_InService,1),1,IF(M650="",2,M650))</f>
        <v>2</v>
      </c>
      <c r="W650" s="94">
        <f>IF(F650="","",ABS(G650)^T650*(ABS(F650)*I650/R650/TINV(1-S650,10^6))^2)</f>
      </c>
      <c r="X650" s="94" t="b">
        <f>OR(INDEX(EUconst_DistributionType,2)=J650,INDEX(EUconst_DistributionType,3)=J650)</f>
        <v>0</v>
      </c>
      <c r="Y650" s="94" t="b">
        <f>L650=INDEX(EUconst_InService,1)</f>
        <v>0</v>
      </c>
      <c r="Z650" s="73"/>
    </row>
    <row r="651" spans="1:26" s="74" customFormat="1" ht="12.75" customHeight="1">
      <c r="A651" s="49"/>
      <c r="B651" s="50"/>
      <c r="C651" s="76"/>
      <c r="D651" s="87" t="s">
        <v>175</v>
      </c>
      <c r="E651" s="178"/>
      <c r="F651" s="5"/>
      <c r="G651" s="5"/>
      <c r="H651" s="96">
        <f>IF(COUNT(F651:G651)&gt;0,F651*G651,"")</f>
      </c>
      <c r="I651" s="6"/>
      <c r="J651" s="7"/>
      <c r="K651" s="7"/>
      <c r="L651" s="6"/>
      <c r="M651" s="184"/>
      <c r="N651" s="6"/>
      <c r="O651" s="52"/>
      <c r="P651" s="49"/>
      <c r="Q651" s="49"/>
      <c r="R651" s="89">
        <f>IF(J651="",INDEX(EUconst_DistributionCorrection,1),INDEX(EUconst_DistributionCorrection,MATCH(J651,EUconst_DistributionType,0)))</f>
        <v>1</v>
      </c>
      <c r="S651" s="90">
        <f>IF(OR(K651="",J651=INDEX(EUconst_DistributionType,2),J651=INDEX(EUconst_DistributionType,3)),INDEX(EUconst_ConfidenceLevel,1),INDEX(EUconst_ConfidenceLevel,MATCH(K651,EUconst_UncertaintyType,0)))</f>
        <v>0.682689250166422</v>
      </c>
      <c r="T651" s="91">
        <f>IF(N651="",2,INDEX(EUconst_CorrelationFactor,MATCH(N651,EUconst_CorrelationType,0)))</f>
        <v>2</v>
      </c>
      <c r="U651" s="92" t="b">
        <f>OR(J651=INDEX(EUconst_DistributionType,2),J651=INDEX(EUconst_DistributionType,3))</f>
        <v>0</v>
      </c>
      <c r="V651" s="186">
        <f>IF(L651=INDEX(EUconst_InService,1),1,IF(M651="",2,M651))</f>
        <v>2</v>
      </c>
      <c r="W651" s="94">
        <f>IF(F651="","",ABS(G651)^T651*(ABS(F651)*I651/R651/TINV(1-S651,10^6))^2)</f>
      </c>
      <c r="X651" s="94" t="b">
        <f>OR(INDEX(EUconst_DistributionType,2)=J651,INDEX(EUconst_DistributionType,3)=J651)</f>
        <v>0</v>
      </c>
      <c r="Y651" s="94" t="b">
        <f>L651=INDEX(EUconst_InService,1)</f>
        <v>0</v>
      </c>
      <c r="Z651" s="73"/>
    </row>
    <row r="652" spans="1:26" s="74" customFormat="1" ht="12.75" customHeight="1">
      <c r="A652" s="49"/>
      <c r="B652" s="50"/>
      <c r="C652" s="76"/>
      <c r="D652" s="87" t="s">
        <v>176</v>
      </c>
      <c r="E652" s="179"/>
      <c r="F652" s="8"/>
      <c r="G652" s="8"/>
      <c r="H652" s="97">
        <f>IF(COUNT(F652:G652)&gt;0,F652*G652,"")</f>
      </c>
      <c r="I652" s="9"/>
      <c r="J652" s="10"/>
      <c r="K652" s="10"/>
      <c r="L652" s="9"/>
      <c r="M652" s="185"/>
      <c r="N652" s="9"/>
      <c r="O652" s="52"/>
      <c r="P652" s="49"/>
      <c r="Q652" s="49"/>
      <c r="R652" s="89">
        <f>IF(J652="",INDEX(EUconst_DistributionCorrection,1),INDEX(EUconst_DistributionCorrection,MATCH(J652,EUconst_DistributionType,0)))</f>
        <v>1</v>
      </c>
      <c r="S652" s="90">
        <f>IF(OR(K652="",J652=INDEX(EUconst_DistributionType,2),J652=INDEX(EUconst_DistributionType,3)),INDEX(EUconst_ConfidenceLevel,1),INDEX(EUconst_ConfidenceLevel,MATCH(K652,EUconst_UncertaintyType,0)))</f>
        <v>0.682689250166422</v>
      </c>
      <c r="T652" s="91">
        <f>IF(N652="",2,INDEX(EUconst_CorrelationFactor,MATCH(N652,EUconst_CorrelationType,0)))</f>
        <v>2</v>
      </c>
      <c r="U652" s="92" t="b">
        <f>OR(J652=INDEX(EUconst_DistributionType,2),J652=INDEX(EUconst_DistributionType,3))</f>
        <v>0</v>
      </c>
      <c r="V652" s="186">
        <f>IF(L652=INDEX(EUconst_InService,1),1,IF(M652="",2,M652))</f>
        <v>2</v>
      </c>
      <c r="W652" s="94">
        <f>IF(F652="","",ABS(G652)^T652*(ABS(F652)*I652/R652/TINV(1-S652,10^6))^2)</f>
      </c>
      <c r="X652" s="94" t="b">
        <f>OR(INDEX(EUconst_DistributionType,2)=J652,INDEX(EUconst_DistributionType,3)=J652)</f>
        <v>0</v>
      </c>
      <c r="Y652" s="94" t="b">
        <f>L652=INDEX(EUconst_InService,1)</f>
        <v>0</v>
      </c>
      <c r="Z652" s="73"/>
    </row>
    <row r="653" spans="1:26" s="74" customFormat="1" ht="4.5" customHeight="1">
      <c r="A653" s="49"/>
      <c r="B653" s="50"/>
      <c r="C653" s="76"/>
      <c r="D653" s="16"/>
      <c r="E653" s="77"/>
      <c r="F653" s="77"/>
      <c r="G653" s="77"/>
      <c r="H653" s="77"/>
      <c r="K653" s="77"/>
      <c r="L653" s="77"/>
      <c r="M653" s="77"/>
      <c r="O653" s="52"/>
      <c r="P653" s="49"/>
      <c r="Q653" s="49"/>
      <c r="R653" s="93"/>
      <c r="S653" s="93"/>
      <c r="T653" s="93"/>
      <c r="U653" s="49"/>
      <c r="V653" s="93"/>
      <c r="W653" s="93"/>
      <c r="X653" s="93"/>
      <c r="Y653" s="93"/>
      <c r="Z653" s="73"/>
    </row>
    <row r="654" spans="1:26" s="74" customFormat="1" ht="12.75" customHeight="1">
      <c r="A654" s="49"/>
      <c r="B654" s="50"/>
      <c r="C654" s="76"/>
      <c r="D654" s="84" t="s">
        <v>178</v>
      </c>
      <c r="E654" s="318" t="str">
        <f>Translations!$B$101</f>
        <v>Lagringskapacitet för bränsle-/materialmängd vid anläggningen</v>
      </c>
      <c r="F654" s="318"/>
      <c r="G654" s="318"/>
      <c r="H654" s="318"/>
      <c r="I654" s="318"/>
      <c r="J654" s="318"/>
      <c r="K654" s="318"/>
      <c r="L654" s="318"/>
      <c r="M654" s="318"/>
      <c r="N654" s="318"/>
      <c r="O654" s="52"/>
      <c r="P654" s="49"/>
      <c r="Q654" s="49"/>
      <c r="R654" s="49"/>
      <c r="S654" s="49"/>
      <c r="T654" s="49"/>
      <c r="U654" s="49"/>
      <c r="V654" s="49"/>
      <c r="W654" s="49"/>
      <c r="X654" s="49"/>
      <c r="Y654" s="49"/>
      <c r="Z654" s="73"/>
    </row>
    <row r="655" spans="1:26" s="74" customFormat="1" ht="38.25" customHeight="1">
      <c r="A655" s="49"/>
      <c r="B655" s="50"/>
      <c r="C655" s="76"/>
      <c r="D655" s="84"/>
      <c r="E655" s="313" t="str">
        <f>Translations!$B$102</f>
        <v>För att bestämma den övergripande osäkerheten antas att osäkerheten för avläsningarna på lagernivå alltid står i relation till lagringskapaciteten, inte till verkliga siffror. Detta gäller i typiska fall för siffror på en lagerbehållares nivå (t.ex. brännolja). Om verksamhetsutövaren emellertid kan visa att den relativa osäkerheten förändras med lagernivån, är det möjligt att i denna punkt i stället för kapaciteten ange lagringsnivån som den relativa osäkerheten förknippas med.</v>
      </c>
      <c r="F655" s="313"/>
      <c r="G655" s="313"/>
      <c r="H655" s="313"/>
      <c r="I655" s="313"/>
      <c r="J655" s="313"/>
      <c r="K655" s="313"/>
      <c r="L655" s="313"/>
      <c r="M655" s="313"/>
      <c r="N655" s="313"/>
      <c r="O655" s="98"/>
      <c r="P655" s="49"/>
      <c r="Q655" s="49"/>
      <c r="R655" s="49"/>
      <c r="S655" s="49"/>
      <c r="T655" s="49"/>
      <c r="U655" s="49"/>
      <c r="V655" s="49"/>
      <c r="W655" s="49"/>
      <c r="X655" s="49"/>
      <c r="Y655" s="49"/>
      <c r="Z655" s="73"/>
    </row>
    <row r="656" spans="1:26" s="74" customFormat="1" ht="49.5" customHeight="1">
      <c r="A656" s="49"/>
      <c r="B656" s="50"/>
      <c r="C656" s="76"/>
      <c r="D656" s="16"/>
      <c r="E656" s="180" t="str">
        <f>Translations!$B$94</f>
        <v>Namn eller kort beskrivning</v>
      </c>
      <c r="F656" s="85" t="str">
        <f>Translations!$B$103</f>
        <v>Lagerkapacitet [t.ex. t eller m³] </v>
      </c>
      <c r="G656" s="99"/>
      <c r="H656" s="85" t="str">
        <f>Translations!$B$103</f>
        <v>Lagerkapacitet [t.ex. t eller m³] </v>
      </c>
      <c r="I656" s="85" t="str">
        <f>Translations!$B$67</f>
        <v>Osäkerhet för enskild mätningstillfälle</v>
      </c>
      <c r="J656" s="85" t="str">
        <f>Translations!$B$72</f>
        <v>Fördelningstyp</v>
      </c>
      <c r="K656" s="85" t="str">
        <f>Translations!$B$78</f>
        <v>Standardosäkerhet eller utvidgad osäkerhet?</v>
      </c>
      <c r="L656" s="85" t="str">
        <f>Translations!$B$81</f>
        <v>Är osäkerhetsvärdet "i drift"?</v>
      </c>
      <c r="M656" s="85" t="str">
        <f>Translations!$B$84</f>
        <v>Justeringsfaktor </v>
      </c>
      <c r="N656" s="85" t="str">
        <f>Translations!$B$88</f>
        <v>Korrelerande eller icke-korrelerande?</v>
      </c>
      <c r="O656" s="98"/>
      <c r="P656" s="49"/>
      <c r="Q656" s="49"/>
      <c r="R656" s="86" t="s">
        <v>166</v>
      </c>
      <c r="S656" s="86" t="s">
        <v>164</v>
      </c>
      <c r="T656" s="86" t="s">
        <v>165</v>
      </c>
      <c r="U656" s="86" t="s">
        <v>169</v>
      </c>
      <c r="V656" s="86" t="s">
        <v>190</v>
      </c>
      <c r="W656" s="86" t="s">
        <v>167</v>
      </c>
      <c r="X656" s="86" t="s">
        <v>168</v>
      </c>
      <c r="Y656" s="86" t="s">
        <v>191</v>
      </c>
      <c r="Z656" s="73"/>
    </row>
    <row r="657" spans="1:26" s="74" customFormat="1" ht="12.75" customHeight="1">
      <c r="A657" s="49"/>
      <c r="B657" s="50"/>
      <c r="C657" s="76"/>
      <c r="D657" s="16"/>
      <c r="E657" s="181"/>
      <c r="F657" s="11"/>
      <c r="G657" s="99"/>
      <c r="H657" s="100">
        <f>IF(ISNUMBER(F657),F657,"")</f>
      </c>
      <c r="I657" s="12"/>
      <c r="J657" s="13"/>
      <c r="K657" s="13"/>
      <c r="L657" s="12"/>
      <c r="M657" s="187"/>
      <c r="N657" s="12"/>
      <c r="O657" s="98"/>
      <c r="P657" s="49"/>
      <c r="Q657" s="49"/>
      <c r="R657" s="89">
        <f>IF(J657="",INDEX(EUconst_DistributionCorrection,1),INDEX(EUconst_DistributionCorrection,MATCH(J657,EUconst_DistributionType,0)))</f>
        <v>1</v>
      </c>
      <c r="S657" s="90">
        <f>IF(OR(K657="",J657=INDEX(EUconst_DistributionType,2),J657=INDEX(EUconst_DistributionType,3)),INDEX(EUconst_ConfidenceLevel,1),INDEX(EUconst_ConfidenceLevel,MATCH(K657,EUconst_UncertaintyType,0)))</f>
        <v>0.682689250166422</v>
      </c>
      <c r="T657" s="91">
        <f>IF(N657="",2,INDEX(EUconst_CorrelationFactor,MATCH(N657,EUconst_CorrelationType,0)))</f>
        <v>2</v>
      </c>
      <c r="U657" s="92" t="b">
        <f>OR(J657=INDEX(EUconst_DistributionType,2),J657=INDEX(EUconst_DistributionType,3))</f>
        <v>0</v>
      </c>
      <c r="V657" s="186">
        <f>IF(L657=INDEX(EUconst_InService,1),1,IF(M657="",2,M657))</f>
        <v>2</v>
      </c>
      <c r="W657" s="94">
        <f>IF(H657="","",2^(T657)*(ABS(H657)*I657/R657/TINV(1-S657,10^6))^2)</f>
      </c>
      <c r="X657" s="94" t="b">
        <f>OR(INDEX(EUconst_DistributionType,2)=J657,INDEX(EUconst_DistributionType,3)=J657)</f>
        <v>0</v>
      </c>
      <c r="Y657" s="94" t="b">
        <f>L657=INDEX(EUconst_InService,1)</f>
        <v>0</v>
      </c>
      <c r="Z657" s="73"/>
    </row>
    <row r="658" spans="1:26" s="74" customFormat="1" ht="4.5" customHeight="1">
      <c r="A658" s="49"/>
      <c r="B658" s="50"/>
      <c r="C658" s="76"/>
      <c r="D658" s="16"/>
      <c r="E658" s="16"/>
      <c r="F658" s="16"/>
      <c r="G658" s="16"/>
      <c r="H658" s="16"/>
      <c r="I658" s="16"/>
      <c r="J658" s="16"/>
      <c r="K658" s="16"/>
      <c r="L658" s="16"/>
      <c r="M658" s="16"/>
      <c r="N658" s="16"/>
      <c r="O658" s="98"/>
      <c r="P658" s="49"/>
      <c r="Q658" s="49"/>
      <c r="R658" s="101"/>
      <c r="S658" s="102"/>
      <c r="T658" s="103"/>
      <c r="U658" s="104"/>
      <c r="V658" s="93"/>
      <c r="W658" s="105"/>
      <c r="X658" s="105"/>
      <c r="Y658" s="95"/>
      <c r="Z658" s="73"/>
    </row>
    <row r="659" spans="1:26" s="74" customFormat="1" ht="12.75" customHeight="1">
      <c r="A659" s="49"/>
      <c r="B659" s="50"/>
      <c r="C659" s="76"/>
      <c r="D659" s="84" t="s">
        <v>179</v>
      </c>
      <c r="E659" s="318" t="str">
        <f>Translations!$B$104</f>
        <v>Lagernivå i årets början och slut</v>
      </c>
      <c r="F659" s="318"/>
      <c r="G659" s="318"/>
      <c r="H659" s="318"/>
      <c r="I659" s="318"/>
      <c r="J659" s="318"/>
      <c r="K659" s="318"/>
      <c r="L659" s="318"/>
      <c r="M659" s="318"/>
      <c r="N659" s="318"/>
      <c r="O659" s="98"/>
      <c r="P659" s="49"/>
      <c r="Q659" s="49"/>
      <c r="R659" s="49"/>
      <c r="S659" s="49"/>
      <c r="T659" s="49"/>
      <c r="U659" s="49"/>
      <c r="V659" s="49"/>
      <c r="W659" s="49"/>
      <c r="X659" s="49"/>
      <c r="Y659" s="49"/>
      <c r="Z659" s="73"/>
    </row>
    <row r="660" spans="1:26" s="74" customFormat="1" ht="25.5" customHeight="1">
      <c r="A660" s="49"/>
      <c r="B660" s="50"/>
      <c r="C660" s="76"/>
      <c r="D660" s="84"/>
      <c r="E660" s="313" t="str">
        <f>Translations!$B$105</f>
        <v>Detta fält är inte obligatoriskt för bestämning av den årliga genomsnittliga osäkerheten. Den verkliga uppnådda osäkerheten kan dock bestämmas genom att fylla i punkterna a och b ovan, tillsammans med uppgifterna nedan om lagret i årets början och slut.</v>
      </c>
      <c r="F660" s="313"/>
      <c r="G660" s="313"/>
      <c r="H660" s="313"/>
      <c r="I660" s="313"/>
      <c r="J660" s="313"/>
      <c r="K660" s="313"/>
      <c r="L660" s="313"/>
      <c r="M660" s="313"/>
      <c r="N660" s="313"/>
      <c r="O660" s="98"/>
      <c r="P660" s="49"/>
      <c r="Q660" s="49"/>
      <c r="R660" s="49"/>
      <c r="S660" s="49"/>
      <c r="T660" s="49"/>
      <c r="U660" s="49"/>
      <c r="V660" s="49"/>
      <c r="W660" s="49"/>
      <c r="X660" s="49"/>
      <c r="Y660" s="49"/>
      <c r="Z660" s="73"/>
    </row>
    <row r="661" spans="1:26" s="74" customFormat="1" ht="49.5" customHeight="1">
      <c r="A661" s="49"/>
      <c r="B661" s="50"/>
      <c r="C661" s="76"/>
      <c r="D661" s="16"/>
      <c r="E661" s="180" t="str">
        <f>Translations!$B$94</f>
        <v>Namn eller kort beskrivning</v>
      </c>
      <c r="F661" s="85" t="str">
        <f>Translations!$B$106</f>
        <v>Lagermängd [t.ex. t eller m³] </v>
      </c>
      <c r="G661" s="99"/>
      <c r="H661" s="85" t="str">
        <f>Translations!$B$106</f>
        <v>Lagermängd [t.ex. t eller m³] </v>
      </c>
      <c r="K661" s="77"/>
      <c r="L661" s="77"/>
      <c r="M661" s="77"/>
      <c r="N661" s="77"/>
      <c r="O661" s="98"/>
      <c r="P661" s="49"/>
      <c r="Q661" s="49"/>
      <c r="R661" s="49"/>
      <c r="S661" s="49"/>
      <c r="T661" s="49"/>
      <c r="U661" s="49"/>
      <c r="V661" s="49"/>
      <c r="W661" s="49"/>
      <c r="X661" s="49"/>
      <c r="Y661" s="49"/>
      <c r="Z661" s="73"/>
    </row>
    <row r="662" spans="1:26" s="74" customFormat="1" ht="12.75" customHeight="1">
      <c r="A662" s="49"/>
      <c r="B662" s="50"/>
      <c r="C662" s="76"/>
      <c r="D662" s="16"/>
      <c r="E662" s="182" t="str">
        <f>Translations!$B$107</f>
        <v>I början av året</v>
      </c>
      <c r="F662" s="11"/>
      <c r="G662" s="99"/>
      <c r="H662" s="100">
        <f>IF(ISNUMBER(F662),F662,"")</f>
      </c>
      <c r="K662" s="77"/>
      <c r="L662" s="77"/>
      <c r="M662" s="77"/>
      <c r="N662" s="77"/>
      <c r="O662" s="98"/>
      <c r="P662" s="49"/>
      <c r="Q662" s="49"/>
      <c r="R662" s="49"/>
      <c r="S662" s="49"/>
      <c r="T662" s="49"/>
      <c r="U662" s="49"/>
      <c r="V662" s="49"/>
      <c r="W662" s="49"/>
      <c r="X662" s="49"/>
      <c r="Y662" s="49"/>
      <c r="Z662" s="73"/>
    </row>
    <row r="663" spans="1:26" s="74" customFormat="1" ht="12.75" customHeight="1">
      <c r="A663" s="49"/>
      <c r="B663" s="50"/>
      <c r="C663" s="76"/>
      <c r="D663" s="16"/>
      <c r="E663" s="182" t="str">
        <f>Translations!$B$108</f>
        <v>I slutet av året</v>
      </c>
      <c r="F663" s="11"/>
      <c r="G663" s="99"/>
      <c r="H663" s="100">
        <f>IF(ISNUMBER(F663),F663,"")</f>
      </c>
      <c r="K663" s="77"/>
      <c r="L663" s="77"/>
      <c r="M663" s="77"/>
      <c r="N663" s="77"/>
      <c r="O663" s="98"/>
      <c r="P663" s="49"/>
      <c r="Q663" s="49"/>
      <c r="R663" s="49"/>
      <c r="S663" s="49"/>
      <c r="T663" s="49"/>
      <c r="U663" s="49"/>
      <c r="V663" s="49"/>
      <c r="W663" s="49"/>
      <c r="X663" s="49"/>
      <c r="Y663" s="49"/>
      <c r="Z663" s="73"/>
    </row>
    <row r="664" spans="1:26" s="74" customFormat="1" ht="4.5" customHeight="1">
      <c r="A664" s="49"/>
      <c r="B664" s="50"/>
      <c r="C664" s="76"/>
      <c r="D664" s="16"/>
      <c r="E664" s="77"/>
      <c r="F664" s="77"/>
      <c r="G664" s="77"/>
      <c r="H664" s="77"/>
      <c r="J664" s="77"/>
      <c r="K664" s="77"/>
      <c r="L664" s="77"/>
      <c r="M664" s="77"/>
      <c r="N664" s="77"/>
      <c r="O664" s="98"/>
      <c r="P664" s="49"/>
      <c r="Q664" s="49"/>
      <c r="R664" s="49"/>
      <c r="S664" s="49"/>
      <c r="T664" s="49"/>
      <c r="U664" s="49"/>
      <c r="V664" s="49"/>
      <c r="W664" s="49"/>
      <c r="X664" s="49"/>
      <c r="Y664" s="49"/>
      <c r="Z664" s="73"/>
    </row>
    <row r="665" spans="1:26" s="74" customFormat="1" ht="12.75" customHeight="1">
      <c r="A665" s="49"/>
      <c r="B665" s="50"/>
      <c r="C665" s="76"/>
      <c r="D665" s="84" t="s">
        <v>180</v>
      </c>
      <c r="E665" s="106" t="str">
        <f>Translations!$B$109</f>
        <v>Genomsnittlig årlig förbrukning [t.ex. t eller nm³] </v>
      </c>
      <c r="F665" s="106"/>
      <c r="G665" s="106"/>
      <c r="H665" s="107"/>
      <c r="I665" s="108"/>
      <c r="J665" s="109">
        <f>IF(COUNT(H640:H644,H648:H652,H662:H663)&gt;0,SUM(H640:H644,H662)-SUM(H648:H652,H663),"")</f>
      </c>
      <c r="K665" s="310" t="str">
        <f>Translations!$B$110</f>
        <v>Lagerkapacitet (andel av den årliga mängduppgiften):</v>
      </c>
      <c r="L665" s="311"/>
      <c r="M665" s="312"/>
      <c r="N665" s="110">
        <f>IF(ISNUMBER(J665),IF(J665&gt;0,SUM(H657)/J665,""),"")</f>
      </c>
      <c r="O665" s="98"/>
      <c r="P665" s="49"/>
      <c r="Q665" s="49"/>
      <c r="R665" s="49"/>
      <c r="S665" s="49"/>
      <c r="T665" s="49"/>
      <c r="U665" s="49"/>
      <c r="V665" s="49"/>
      <c r="W665" s="49"/>
      <c r="X665" s="49"/>
      <c r="Y665" s="49"/>
      <c r="Z665" s="73"/>
    </row>
    <row r="666" spans="1:26" s="74" customFormat="1" ht="25.5" customHeight="1">
      <c r="A666" s="49"/>
      <c r="B666" s="50"/>
      <c r="C666" s="76"/>
      <c r="D666" s="16"/>
      <c r="E666" s="313" t="str">
        <f>Translations!$B$111</f>
        <v>Den årliga förbrukningen har beräknats genom att subtrahera den mängd som förflyttats från anläggningen (punkt b) från den mängd som levererats till/förbrukats vid anläggningen (punkt a) och ta hänsyn till lagerförändringarna (punkt d).</v>
      </c>
      <c r="F666" s="313"/>
      <c r="G666" s="313"/>
      <c r="H666" s="313"/>
      <c r="I666" s="313"/>
      <c r="J666" s="313"/>
      <c r="K666" s="77"/>
      <c r="L666" s="77"/>
      <c r="M666" s="77"/>
      <c r="N666" s="188">
        <f>IF(N665="","",IF(N665&gt;=5%,"&gt;=5%","&lt;5%"))</f>
      </c>
      <c r="O666" s="98"/>
      <c r="P666" s="49"/>
      <c r="Q666" s="49"/>
      <c r="R666" s="49"/>
      <c r="S666" s="49"/>
      <c r="T666" s="49"/>
      <c r="U666" s="49"/>
      <c r="V666" s="49"/>
      <c r="W666" s="49"/>
      <c r="X666" s="49"/>
      <c r="Y666" s="49"/>
      <c r="Z666" s="73"/>
    </row>
    <row r="667" spans="1:26" s="74" customFormat="1" ht="4.5" customHeight="1">
      <c r="A667" s="49"/>
      <c r="B667" s="50"/>
      <c r="C667" s="76"/>
      <c r="D667" s="16"/>
      <c r="E667" s="111"/>
      <c r="F667" s="111"/>
      <c r="G667" s="111"/>
      <c r="J667" s="112"/>
      <c r="K667" s="77"/>
      <c r="L667" s="77"/>
      <c r="M667" s="77"/>
      <c r="N667" s="77"/>
      <c r="O667" s="52"/>
      <c r="P667" s="49"/>
      <c r="Q667" s="49"/>
      <c r="R667" s="49"/>
      <c r="S667" s="49"/>
      <c r="T667" s="49"/>
      <c r="U667" s="49"/>
      <c r="V667" s="49"/>
      <c r="W667" s="49"/>
      <c r="X667" s="49"/>
      <c r="Y667" s="49"/>
      <c r="Z667" s="73"/>
    </row>
    <row r="668" spans="1:26" s="74" customFormat="1" ht="12.75" customHeight="1">
      <c r="A668" s="49"/>
      <c r="B668" s="50"/>
      <c r="C668" s="76"/>
      <c r="D668" s="84" t="s">
        <v>183</v>
      </c>
      <c r="E668" s="314" t="str">
        <f>Translations!$B$112</f>
        <v>Övergripande osäkerhet (k=1, 1σ, 68%)</v>
      </c>
      <c r="F668" s="314"/>
      <c r="G668" s="314"/>
      <c r="H668" s="107"/>
      <c r="I668" s="107"/>
      <c r="J668" s="113">
        <f>IF(OR(J665="",J665=0),"",SQRT(SUM(W640:W644,W648:W652,W657))/J665)</f>
      </c>
      <c r="L668" s="77"/>
      <c r="M668" s="114"/>
      <c r="N668" s="77"/>
      <c r="O668" s="52"/>
      <c r="P668" s="49"/>
      <c r="Q668" s="49"/>
      <c r="R668" s="49"/>
      <c r="S668" s="49"/>
      <c r="T668" s="49"/>
      <c r="U668" s="49"/>
      <c r="V668" s="49"/>
      <c r="W668" s="49"/>
      <c r="X668" s="49"/>
      <c r="Y668" s="49"/>
      <c r="Z668" s="73"/>
    </row>
    <row r="669" spans="1:26" s="74" customFormat="1" ht="12.75" customHeight="1">
      <c r="A669" s="49"/>
      <c r="B669" s="50"/>
      <c r="C669" s="76"/>
      <c r="D669" s="84" t="s">
        <v>188</v>
      </c>
      <c r="E669" s="315" t="str">
        <f>Translations!$B$113</f>
        <v>Övergripande osäkerhet (k=2, 2σ, 95%)</v>
      </c>
      <c r="F669" s="315"/>
      <c r="G669" s="315"/>
      <c r="H669" s="115"/>
      <c r="I669" s="115"/>
      <c r="J669" s="116">
        <f>IF(J668="","",J668*2)</f>
      </c>
      <c r="L669" s="117"/>
      <c r="M669" s="77"/>
      <c r="N669" s="77"/>
      <c r="O669" s="52"/>
      <c r="P669" s="49"/>
      <c r="Q669" s="49"/>
      <c r="R669" s="49"/>
      <c r="S669" s="49"/>
      <c r="T669" s="49"/>
      <c r="U669" s="49"/>
      <c r="V669" s="49"/>
      <c r="W669" s="118"/>
      <c r="X669" s="118"/>
      <c r="Y669" s="118"/>
      <c r="Z669" s="73"/>
    </row>
    <row r="670" spans="1:26" s="74" customFormat="1" ht="36" customHeight="1">
      <c r="A670" s="49"/>
      <c r="B670" s="50"/>
      <c r="C670" s="76"/>
      <c r="D670" s="16"/>
      <c r="E670" s="316" t="str">
        <f>Translations!$B$114</f>
        <v>Detta är osäkerheten av bestämmandet av den mängduppgift om bränsle-/materialmängden som används på anläggningen på årsnivå. Detta osäkerhetsvärde jämförs med den största tillåtna osäkerheten som motsvarar bestämningsnivån. Till exempel den största tillåtna osäkerheten som motsvarar nivå 4 för mängduppgiften för bränslen i standardberäkningsmetoden är +/- 1,5 % under kalenderåret.</v>
      </c>
      <c r="F670" s="316"/>
      <c r="G670" s="316"/>
      <c r="H670" s="316"/>
      <c r="I670" s="316"/>
      <c r="J670" s="316"/>
      <c r="K670" s="316"/>
      <c r="L670" s="77"/>
      <c r="M670" s="77"/>
      <c r="N670" s="77"/>
      <c r="O670" s="52"/>
      <c r="P670" s="49"/>
      <c r="Q670" s="49"/>
      <c r="R670" s="49"/>
      <c r="S670" s="49"/>
      <c r="T670" s="49"/>
      <c r="U670" s="49"/>
      <c r="V670" s="49"/>
      <c r="W670" s="49"/>
      <c r="X670" s="49"/>
      <c r="Y670" s="49"/>
      <c r="Z670" s="73"/>
    </row>
    <row r="671" spans="1:31" ht="12.75" customHeight="1" thickBot="1">
      <c r="A671" s="62"/>
      <c r="B671" s="50"/>
      <c r="C671" s="63"/>
      <c r="D671" s="64"/>
      <c r="E671" s="65"/>
      <c r="F671" s="66"/>
      <c r="G671" s="67"/>
      <c r="H671" s="67"/>
      <c r="I671" s="67"/>
      <c r="J671" s="67"/>
      <c r="K671" s="67"/>
      <c r="L671" s="67"/>
      <c r="M671" s="67"/>
      <c r="N671" s="67"/>
      <c r="O671" s="68"/>
      <c r="P671" s="69"/>
      <c r="Q671" s="69"/>
      <c r="R671" s="69"/>
      <c r="S671" s="69"/>
      <c r="T671" s="69"/>
      <c r="U671" s="69"/>
      <c r="V671" s="69"/>
      <c r="W671" s="70"/>
      <c r="X671" s="70"/>
      <c r="Y671" s="70"/>
      <c r="Z671" s="71"/>
      <c r="AA671" s="72"/>
      <c r="AB671" s="72"/>
      <c r="AC671" s="72"/>
      <c r="AD671" s="72"/>
      <c r="AE671" s="72"/>
    </row>
    <row r="672" spans="1:26" s="74" customFormat="1" ht="12.75" customHeight="1">
      <c r="A672" s="49"/>
      <c r="B672" s="50"/>
      <c r="C672" s="16"/>
      <c r="D672" s="16"/>
      <c r="E672" s="16"/>
      <c r="F672" s="16"/>
      <c r="G672" s="16"/>
      <c r="H672" s="16"/>
      <c r="I672" s="16"/>
      <c r="J672" s="16"/>
      <c r="K672" s="16"/>
      <c r="L672" s="16"/>
      <c r="M672" s="16"/>
      <c r="N672" s="16"/>
      <c r="O672" s="52"/>
      <c r="P672" s="49"/>
      <c r="Q672" s="49"/>
      <c r="R672" s="49"/>
      <c r="S672" s="49"/>
      <c r="T672" s="49"/>
      <c r="U672" s="49"/>
      <c r="V672" s="49"/>
      <c r="W672" s="49"/>
      <c r="X672" s="49"/>
      <c r="Y672" s="49"/>
      <c r="Z672" s="73"/>
    </row>
    <row r="673" spans="1:25" ht="12.75">
      <c r="A673" s="119"/>
      <c r="B673" s="120"/>
      <c r="C673" s="121"/>
      <c r="D673" s="59"/>
      <c r="E673" s="122"/>
      <c r="F673" s="122"/>
      <c r="G673" s="122"/>
      <c r="H673" s="122"/>
      <c r="I673" s="122"/>
      <c r="J673" s="122"/>
      <c r="K673" s="122"/>
      <c r="L673" s="122"/>
      <c r="M673" s="122"/>
      <c r="N673" s="122"/>
      <c r="O673" s="123"/>
      <c r="P673" s="119"/>
      <c r="Q673" s="119"/>
      <c r="R673" s="119"/>
      <c r="S673" s="119"/>
      <c r="T673" s="119"/>
      <c r="U673" s="119"/>
      <c r="V673" s="119"/>
      <c r="W673" s="119"/>
      <c r="X673" s="119"/>
      <c r="Y673" s="119"/>
    </row>
    <row r="674" spans="1:25" ht="13.5" thickBot="1">
      <c r="A674" s="119"/>
      <c r="B674" s="124"/>
      <c r="C674" s="125"/>
      <c r="D674" s="126"/>
      <c r="E674" s="127"/>
      <c r="F674" s="127"/>
      <c r="G674" s="127"/>
      <c r="H674" s="127"/>
      <c r="I674" s="127"/>
      <c r="J674" s="127"/>
      <c r="K674" s="127"/>
      <c r="L674" s="127"/>
      <c r="M674" s="127"/>
      <c r="N674" s="127"/>
      <c r="O674" s="128"/>
      <c r="P674" s="119"/>
      <c r="Q674" s="119"/>
      <c r="R674" s="119"/>
      <c r="S674" s="119"/>
      <c r="T674" s="119"/>
      <c r="U674" s="119"/>
      <c r="V674" s="119"/>
      <c r="W674" s="119"/>
      <c r="X674" s="119"/>
      <c r="Y674" s="119"/>
    </row>
    <row r="675" spans="1:25" ht="12.75" hidden="1">
      <c r="A675" s="119" t="s">
        <v>15</v>
      </c>
      <c r="B675" s="119"/>
      <c r="C675" s="119"/>
      <c r="D675" s="119"/>
      <c r="E675" s="119"/>
      <c r="F675" s="119"/>
      <c r="G675" s="119"/>
      <c r="H675" s="119"/>
      <c r="I675" s="119"/>
      <c r="J675" s="119"/>
      <c r="K675" s="119"/>
      <c r="L675" s="119"/>
      <c r="M675" s="119"/>
      <c r="N675" s="119"/>
      <c r="O675" s="119"/>
      <c r="P675" s="119"/>
      <c r="Q675" s="119"/>
      <c r="R675" s="119"/>
      <c r="S675" s="119"/>
      <c r="T675" s="119"/>
      <c r="U675" s="119"/>
      <c r="V675" s="119"/>
      <c r="W675" s="119"/>
      <c r="X675" s="119"/>
      <c r="Y675" s="119"/>
    </row>
  </sheetData>
  <sheetProtection sheet="1" objects="1" scenarios="1" formatCells="0" formatColumns="0" formatRows="0"/>
  <mergeCells count="500">
    <mergeCell ref="E75:G75"/>
    <mergeCell ref="D9:N9"/>
    <mergeCell ref="D10:N10"/>
    <mergeCell ref="K4:L4"/>
    <mergeCell ref="E72:J72"/>
    <mergeCell ref="E76:K76"/>
    <mergeCell ref="F23:N23"/>
    <mergeCell ref="F26:N26"/>
    <mergeCell ref="D6:N6"/>
    <mergeCell ref="E4:F4"/>
    <mergeCell ref="E2:F2"/>
    <mergeCell ref="F16:N16"/>
    <mergeCell ref="F21:N21"/>
    <mergeCell ref="G31:N31"/>
    <mergeCell ref="K2:L2"/>
    <mergeCell ref="I3:J3"/>
    <mergeCell ref="K3:L3"/>
    <mergeCell ref="F15:N15"/>
    <mergeCell ref="D8:N8"/>
    <mergeCell ref="M4:N4"/>
    <mergeCell ref="E74:G74"/>
    <mergeCell ref="F41:N41"/>
    <mergeCell ref="F22:N22"/>
    <mergeCell ref="F32:N32"/>
    <mergeCell ref="E27:E31"/>
    <mergeCell ref="G28:N28"/>
    <mergeCell ref="F39:N39"/>
    <mergeCell ref="F27:N27"/>
    <mergeCell ref="E32:E33"/>
    <mergeCell ref="E60:N60"/>
    <mergeCell ref="F33:N33"/>
    <mergeCell ref="F40:N40"/>
    <mergeCell ref="E44:N44"/>
    <mergeCell ref="E52:N52"/>
    <mergeCell ref="F36:N36"/>
    <mergeCell ref="E3:F3"/>
    <mergeCell ref="F42:N42"/>
    <mergeCell ref="E39:E42"/>
    <mergeCell ref="E13:N13"/>
    <mergeCell ref="F19:N19"/>
    <mergeCell ref="M3:N3"/>
    <mergeCell ref="E21:E22"/>
    <mergeCell ref="F18:N18"/>
    <mergeCell ref="G29:N29"/>
    <mergeCell ref="G30:N30"/>
    <mergeCell ref="F25:N25"/>
    <mergeCell ref="E18:E20"/>
    <mergeCell ref="F20:N20"/>
    <mergeCell ref="E34:E35"/>
    <mergeCell ref="G4:H4"/>
    <mergeCell ref="B2:D4"/>
    <mergeCell ref="F35:N35"/>
    <mergeCell ref="E36:E38"/>
    <mergeCell ref="E23:E26"/>
    <mergeCell ref="G2:H2"/>
    <mergeCell ref="M2:N2"/>
    <mergeCell ref="G3:H3"/>
    <mergeCell ref="I4:J4"/>
    <mergeCell ref="F34:N34"/>
    <mergeCell ref="F17:N17"/>
    <mergeCell ref="F37:N37"/>
    <mergeCell ref="I2:J2"/>
    <mergeCell ref="K71:M71"/>
    <mergeCell ref="E61:N61"/>
    <mergeCell ref="F38:N38"/>
    <mergeCell ref="F24:N24"/>
    <mergeCell ref="E65:N65"/>
    <mergeCell ref="E66:N66"/>
    <mergeCell ref="E79:N79"/>
    <mergeCell ref="F81:N81"/>
    <mergeCell ref="F82:N82"/>
    <mergeCell ref="F83:N83"/>
    <mergeCell ref="E84:E86"/>
    <mergeCell ref="F84:N84"/>
    <mergeCell ref="F85:N85"/>
    <mergeCell ref="F86:N86"/>
    <mergeCell ref="E87:E88"/>
    <mergeCell ref="F87:N87"/>
    <mergeCell ref="F88:N88"/>
    <mergeCell ref="E89:E92"/>
    <mergeCell ref="F89:N89"/>
    <mergeCell ref="F90:N90"/>
    <mergeCell ref="F91:N91"/>
    <mergeCell ref="F92:N92"/>
    <mergeCell ref="E93:E97"/>
    <mergeCell ref="F93:N93"/>
    <mergeCell ref="G94:N94"/>
    <mergeCell ref="G95:N95"/>
    <mergeCell ref="G96:N96"/>
    <mergeCell ref="G97:N97"/>
    <mergeCell ref="E98:E99"/>
    <mergeCell ref="F98:N98"/>
    <mergeCell ref="F99:N99"/>
    <mergeCell ref="E100:E101"/>
    <mergeCell ref="F100:N100"/>
    <mergeCell ref="F101:N101"/>
    <mergeCell ref="E102:E104"/>
    <mergeCell ref="F102:N102"/>
    <mergeCell ref="F103:N103"/>
    <mergeCell ref="F104:N104"/>
    <mergeCell ref="E105:E108"/>
    <mergeCell ref="F105:N105"/>
    <mergeCell ref="F106:N106"/>
    <mergeCell ref="F107:N107"/>
    <mergeCell ref="F108:N108"/>
    <mergeCell ref="E110:N110"/>
    <mergeCell ref="E118:N118"/>
    <mergeCell ref="E126:N126"/>
    <mergeCell ref="E127:N127"/>
    <mergeCell ref="E131:N131"/>
    <mergeCell ref="E132:N132"/>
    <mergeCell ref="K137:M137"/>
    <mergeCell ref="E138:J138"/>
    <mergeCell ref="E140:G140"/>
    <mergeCell ref="E141:G141"/>
    <mergeCell ref="E142:K142"/>
    <mergeCell ref="E145:N145"/>
    <mergeCell ref="F147:N147"/>
    <mergeCell ref="F148:N148"/>
    <mergeCell ref="F149:N149"/>
    <mergeCell ref="E150:E152"/>
    <mergeCell ref="F150:N150"/>
    <mergeCell ref="F151:N151"/>
    <mergeCell ref="F152:N152"/>
    <mergeCell ref="E153:E154"/>
    <mergeCell ref="F153:N153"/>
    <mergeCell ref="F154:N154"/>
    <mergeCell ref="E155:E158"/>
    <mergeCell ref="F155:N155"/>
    <mergeCell ref="F156:N156"/>
    <mergeCell ref="F157:N157"/>
    <mergeCell ref="F158:N158"/>
    <mergeCell ref="E159:E163"/>
    <mergeCell ref="F159:N159"/>
    <mergeCell ref="G160:N160"/>
    <mergeCell ref="G161:N161"/>
    <mergeCell ref="G162:N162"/>
    <mergeCell ref="G163:N163"/>
    <mergeCell ref="E164:E165"/>
    <mergeCell ref="F164:N164"/>
    <mergeCell ref="F165:N165"/>
    <mergeCell ref="E166:E167"/>
    <mergeCell ref="F166:N166"/>
    <mergeCell ref="F167:N167"/>
    <mergeCell ref="E168:E170"/>
    <mergeCell ref="F168:N168"/>
    <mergeCell ref="F169:N169"/>
    <mergeCell ref="F170:N170"/>
    <mergeCell ref="E171:E174"/>
    <mergeCell ref="F171:N171"/>
    <mergeCell ref="F172:N172"/>
    <mergeCell ref="F173:N173"/>
    <mergeCell ref="F174:N174"/>
    <mergeCell ref="E176:N176"/>
    <mergeCell ref="E184:N184"/>
    <mergeCell ref="E192:N192"/>
    <mergeCell ref="E193:N193"/>
    <mergeCell ref="E197:N197"/>
    <mergeCell ref="E198:N198"/>
    <mergeCell ref="K203:M203"/>
    <mergeCell ref="E204:J204"/>
    <mergeCell ref="E206:G206"/>
    <mergeCell ref="E207:G207"/>
    <mergeCell ref="E208:K208"/>
    <mergeCell ref="E211:N211"/>
    <mergeCell ref="F213:N213"/>
    <mergeCell ref="F214:N214"/>
    <mergeCell ref="F215:N215"/>
    <mergeCell ref="E216:E218"/>
    <mergeCell ref="F216:N216"/>
    <mergeCell ref="F217:N217"/>
    <mergeCell ref="F218:N218"/>
    <mergeCell ref="E219:E220"/>
    <mergeCell ref="F219:N219"/>
    <mergeCell ref="F220:N220"/>
    <mergeCell ref="E221:E224"/>
    <mergeCell ref="F221:N221"/>
    <mergeCell ref="F222:N222"/>
    <mergeCell ref="F223:N223"/>
    <mergeCell ref="F224:N224"/>
    <mergeCell ref="E225:E229"/>
    <mergeCell ref="F225:N225"/>
    <mergeCell ref="G226:N226"/>
    <mergeCell ref="G227:N227"/>
    <mergeCell ref="G228:N228"/>
    <mergeCell ref="G229:N229"/>
    <mergeCell ref="E230:E231"/>
    <mergeCell ref="F230:N230"/>
    <mergeCell ref="F231:N231"/>
    <mergeCell ref="E232:E233"/>
    <mergeCell ref="F232:N232"/>
    <mergeCell ref="F233:N233"/>
    <mergeCell ref="E234:E236"/>
    <mergeCell ref="F234:N234"/>
    <mergeCell ref="F235:N235"/>
    <mergeCell ref="F236:N236"/>
    <mergeCell ref="E237:E240"/>
    <mergeCell ref="F237:N237"/>
    <mergeCell ref="F238:N238"/>
    <mergeCell ref="F239:N239"/>
    <mergeCell ref="F240:N240"/>
    <mergeCell ref="E242:N242"/>
    <mergeCell ref="E250:N250"/>
    <mergeCell ref="E258:N258"/>
    <mergeCell ref="E259:N259"/>
    <mergeCell ref="E263:N263"/>
    <mergeCell ref="E264:N264"/>
    <mergeCell ref="K269:M269"/>
    <mergeCell ref="E270:J270"/>
    <mergeCell ref="E272:G272"/>
    <mergeCell ref="E273:G273"/>
    <mergeCell ref="E274:K274"/>
    <mergeCell ref="E277:N277"/>
    <mergeCell ref="F279:N279"/>
    <mergeCell ref="F280:N280"/>
    <mergeCell ref="F281:N281"/>
    <mergeCell ref="E282:E284"/>
    <mergeCell ref="F282:N282"/>
    <mergeCell ref="F283:N283"/>
    <mergeCell ref="F284:N284"/>
    <mergeCell ref="E285:E286"/>
    <mergeCell ref="F285:N285"/>
    <mergeCell ref="F286:N286"/>
    <mergeCell ref="E287:E290"/>
    <mergeCell ref="F287:N287"/>
    <mergeCell ref="F288:N288"/>
    <mergeCell ref="F289:N289"/>
    <mergeCell ref="F290:N290"/>
    <mergeCell ref="E291:E295"/>
    <mergeCell ref="F291:N291"/>
    <mergeCell ref="G292:N292"/>
    <mergeCell ref="G293:N293"/>
    <mergeCell ref="G294:N294"/>
    <mergeCell ref="G295:N295"/>
    <mergeCell ref="E296:E297"/>
    <mergeCell ref="F296:N296"/>
    <mergeCell ref="F297:N297"/>
    <mergeCell ref="E298:E299"/>
    <mergeCell ref="F298:N298"/>
    <mergeCell ref="F299:N299"/>
    <mergeCell ref="E300:E302"/>
    <mergeCell ref="F300:N300"/>
    <mergeCell ref="F301:N301"/>
    <mergeCell ref="F302:N302"/>
    <mergeCell ref="E303:E306"/>
    <mergeCell ref="F303:N303"/>
    <mergeCell ref="F304:N304"/>
    <mergeCell ref="F305:N305"/>
    <mergeCell ref="F306:N306"/>
    <mergeCell ref="E308:N308"/>
    <mergeCell ref="E316:N316"/>
    <mergeCell ref="E324:N324"/>
    <mergeCell ref="E325:N325"/>
    <mergeCell ref="E329:N329"/>
    <mergeCell ref="E330:N330"/>
    <mergeCell ref="K335:M335"/>
    <mergeCell ref="E336:J336"/>
    <mergeCell ref="E338:G338"/>
    <mergeCell ref="E339:G339"/>
    <mergeCell ref="E340:K340"/>
    <mergeCell ref="E343:N343"/>
    <mergeCell ref="F345:N345"/>
    <mergeCell ref="F346:N346"/>
    <mergeCell ref="F347:N347"/>
    <mergeCell ref="E348:E350"/>
    <mergeCell ref="F348:N348"/>
    <mergeCell ref="F349:N349"/>
    <mergeCell ref="F350:N350"/>
    <mergeCell ref="E351:E352"/>
    <mergeCell ref="F351:N351"/>
    <mergeCell ref="F352:N352"/>
    <mergeCell ref="E353:E356"/>
    <mergeCell ref="F353:N353"/>
    <mergeCell ref="F354:N354"/>
    <mergeCell ref="F355:N355"/>
    <mergeCell ref="F356:N356"/>
    <mergeCell ref="E357:E361"/>
    <mergeCell ref="F357:N357"/>
    <mergeCell ref="G358:N358"/>
    <mergeCell ref="G359:N359"/>
    <mergeCell ref="G360:N360"/>
    <mergeCell ref="G361:N361"/>
    <mergeCell ref="E362:E363"/>
    <mergeCell ref="F362:N362"/>
    <mergeCell ref="F363:N363"/>
    <mergeCell ref="E364:E365"/>
    <mergeCell ref="F364:N364"/>
    <mergeCell ref="F365:N365"/>
    <mergeCell ref="E366:E368"/>
    <mergeCell ref="F366:N366"/>
    <mergeCell ref="F367:N367"/>
    <mergeCell ref="F368:N368"/>
    <mergeCell ref="E369:E372"/>
    <mergeCell ref="F369:N369"/>
    <mergeCell ref="F370:N370"/>
    <mergeCell ref="F371:N371"/>
    <mergeCell ref="F372:N372"/>
    <mergeCell ref="E374:N374"/>
    <mergeCell ref="E382:N382"/>
    <mergeCell ref="E390:N390"/>
    <mergeCell ref="E391:N391"/>
    <mergeCell ref="E395:N395"/>
    <mergeCell ref="E396:N396"/>
    <mergeCell ref="K401:M401"/>
    <mergeCell ref="E402:J402"/>
    <mergeCell ref="E404:G404"/>
    <mergeCell ref="E405:G405"/>
    <mergeCell ref="E406:K406"/>
    <mergeCell ref="E409:N409"/>
    <mergeCell ref="F411:N411"/>
    <mergeCell ref="F412:N412"/>
    <mergeCell ref="F413:N413"/>
    <mergeCell ref="E414:E416"/>
    <mergeCell ref="F414:N414"/>
    <mergeCell ref="F415:N415"/>
    <mergeCell ref="F416:N416"/>
    <mergeCell ref="E417:E418"/>
    <mergeCell ref="F417:N417"/>
    <mergeCell ref="F418:N418"/>
    <mergeCell ref="E419:E422"/>
    <mergeCell ref="F419:N419"/>
    <mergeCell ref="F420:N420"/>
    <mergeCell ref="F421:N421"/>
    <mergeCell ref="F422:N422"/>
    <mergeCell ref="E423:E427"/>
    <mergeCell ref="F423:N423"/>
    <mergeCell ref="G424:N424"/>
    <mergeCell ref="G425:N425"/>
    <mergeCell ref="G426:N426"/>
    <mergeCell ref="G427:N427"/>
    <mergeCell ref="E428:E429"/>
    <mergeCell ref="F428:N428"/>
    <mergeCell ref="F429:N429"/>
    <mergeCell ref="E430:E431"/>
    <mergeCell ref="F430:N430"/>
    <mergeCell ref="F431:N431"/>
    <mergeCell ref="E432:E434"/>
    <mergeCell ref="F432:N432"/>
    <mergeCell ref="F433:N433"/>
    <mergeCell ref="F434:N434"/>
    <mergeCell ref="E435:E438"/>
    <mergeCell ref="F435:N435"/>
    <mergeCell ref="F436:N436"/>
    <mergeCell ref="F437:N437"/>
    <mergeCell ref="F438:N438"/>
    <mergeCell ref="E440:N440"/>
    <mergeCell ref="E448:N448"/>
    <mergeCell ref="E456:N456"/>
    <mergeCell ref="E457:N457"/>
    <mergeCell ref="E461:N461"/>
    <mergeCell ref="E462:N462"/>
    <mergeCell ref="K467:M467"/>
    <mergeCell ref="E468:J468"/>
    <mergeCell ref="E470:G470"/>
    <mergeCell ref="E471:G471"/>
    <mergeCell ref="E472:K472"/>
    <mergeCell ref="E475:N475"/>
    <mergeCell ref="F477:N477"/>
    <mergeCell ref="F478:N478"/>
    <mergeCell ref="F479:N479"/>
    <mergeCell ref="E480:E482"/>
    <mergeCell ref="F480:N480"/>
    <mergeCell ref="F481:N481"/>
    <mergeCell ref="F482:N482"/>
    <mergeCell ref="E483:E484"/>
    <mergeCell ref="F483:N483"/>
    <mergeCell ref="F484:N484"/>
    <mergeCell ref="E485:E488"/>
    <mergeCell ref="F485:N485"/>
    <mergeCell ref="F486:N486"/>
    <mergeCell ref="F487:N487"/>
    <mergeCell ref="F488:N488"/>
    <mergeCell ref="E489:E493"/>
    <mergeCell ref="F489:N489"/>
    <mergeCell ref="G490:N490"/>
    <mergeCell ref="G491:N491"/>
    <mergeCell ref="G492:N492"/>
    <mergeCell ref="G493:N493"/>
    <mergeCell ref="E494:E495"/>
    <mergeCell ref="F494:N494"/>
    <mergeCell ref="F495:N495"/>
    <mergeCell ref="E496:E497"/>
    <mergeCell ref="F496:N496"/>
    <mergeCell ref="F497:N497"/>
    <mergeCell ref="E498:E500"/>
    <mergeCell ref="F498:N498"/>
    <mergeCell ref="F499:N499"/>
    <mergeCell ref="F500:N500"/>
    <mergeCell ref="E501:E504"/>
    <mergeCell ref="F501:N501"/>
    <mergeCell ref="F502:N502"/>
    <mergeCell ref="F503:N503"/>
    <mergeCell ref="F504:N504"/>
    <mergeCell ref="E506:N506"/>
    <mergeCell ref="E514:N514"/>
    <mergeCell ref="E522:N522"/>
    <mergeCell ref="E523:N523"/>
    <mergeCell ref="E527:N527"/>
    <mergeCell ref="E528:N528"/>
    <mergeCell ref="K533:M533"/>
    <mergeCell ref="E534:J534"/>
    <mergeCell ref="E536:G536"/>
    <mergeCell ref="E537:G537"/>
    <mergeCell ref="E538:K538"/>
    <mergeCell ref="E541:N541"/>
    <mergeCell ref="F543:N543"/>
    <mergeCell ref="F544:N544"/>
    <mergeCell ref="F545:N545"/>
    <mergeCell ref="E546:E548"/>
    <mergeCell ref="F546:N546"/>
    <mergeCell ref="F547:N547"/>
    <mergeCell ref="F548:N548"/>
    <mergeCell ref="E549:E550"/>
    <mergeCell ref="F549:N549"/>
    <mergeCell ref="F550:N550"/>
    <mergeCell ref="E551:E554"/>
    <mergeCell ref="F551:N551"/>
    <mergeCell ref="F552:N552"/>
    <mergeCell ref="F553:N553"/>
    <mergeCell ref="F554:N554"/>
    <mergeCell ref="E555:E559"/>
    <mergeCell ref="F555:N555"/>
    <mergeCell ref="G556:N556"/>
    <mergeCell ref="G557:N557"/>
    <mergeCell ref="G558:N558"/>
    <mergeCell ref="G559:N559"/>
    <mergeCell ref="E560:E561"/>
    <mergeCell ref="F560:N560"/>
    <mergeCell ref="F561:N561"/>
    <mergeCell ref="E562:E563"/>
    <mergeCell ref="F562:N562"/>
    <mergeCell ref="F563:N563"/>
    <mergeCell ref="E564:E566"/>
    <mergeCell ref="F564:N564"/>
    <mergeCell ref="F565:N565"/>
    <mergeCell ref="F566:N566"/>
    <mergeCell ref="E567:E570"/>
    <mergeCell ref="F567:N567"/>
    <mergeCell ref="F568:N568"/>
    <mergeCell ref="F569:N569"/>
    <mergeCell ref="F570:N570"/>
    <mergeCell ref="E572:N572"/>
    <mergeCell ref="E580:N580"/>
    <mergeCell ref="E588:N588"/>
    <mergeCell ref="E589:N589"/>
    <mergeCell ref="E593:N593"/>
    <mergeCell ref="E594:N594"/>
    <mergeCell ref="K599:M599"/>
    <mergeCell ref="E600:J600"/>
    <mergeCell ref="E602:G602"/>
    <mergeCell ref="E603:G603"/>
    <mergeCell ref="E604:K604"/>
    <mergeCell ref="E607:N607"/>
    <mergeCell ref="F609:N609"/>
    <mergeCell ref="F610:N610"/>
    <mergeCell ref="F611:N611"/>
    <mergeCell ref="E612:E614"/>
    <mergeCell ref="F612:N612"/>
    <mergeCell ref="F613:N613"/>
    <mergeCell ref="F614:N614"/>
    <mergeCell ref="E615:E616"/>
    <mergeCell ref="F615:N615"/>
    <mergeCell ref="F616:N616"/>
    <mergeCell ref="E617:E620"/>
    <mergeCell ref="F617:N617"/>
    <mergeCell ref="F618:N618"/>
    <mergeCell ref="F619:N619"/>
    <mergeCell ref="F620:N620"/>
    <mergeCell ref="E621:E625"/>
    <mergeCell ref="F621:N621"/>
    <mergeCell ref="G622:N622"/>
    <mergeCell ref="G623:N623"/>
    <mergeCell ref="G624:N624"/>
    <mergeCell ref="G625:N625"/>
    <mergeCell ref="E626:E627"/>
    <mergeCell ref="F626:N626"/>
    <mergeCell ref="F627:N627"/>
    <mergeCell ref="E628:E629"/>
    <mergeCell ref="F628:N628"/>
    <mergeCell ref="F629:N629"/>
    <mergeCell ref="E660:N660"/>
    <mergeCell ref="E630:E632"/>
    <mergeCell ref="F630:N630"/>
    <mergeCell ref="F631:N631"/>
    <mergeCell ref="F632:N632"/>
    <mergeCell ref="E633:E636"/>
    <mergeCell ref="F633:N633"/>
    <mergeCell ref="F634:N634"/>
    <mergeCell ref="F635:N635"/>
    <mergeCell ref="F636:N636"/>
    <mergeCell ref="K665:M665"/>
    <mergeCell ref="E666:J666"/>
    <mergeCell ref="E668:G668"/>
    <mergeCell ref="E669:G669"/>
    <mergeCell ref="E670:K670"/>
    <mergeCell ref="E638:N638"/>
    <mergeCell ref="E646:N646"/>
    <mergeCell ref="E654:N654"/>
    <mergeCell ref="E655:N655"/>
    <mergeCell ref="E659:N659"/>
  </mergeCells>
  <conditionalFormatting sqref="K46:K50 M64 K63">
    <cfRule type="expression" priority="173" dxfId="1" stopIfTrue="1">
      <formula>$X46</formula>
    </cfRule>
  </conditionalFormatting>
  <conditionalFormatting sqref="K54:K58">
    <cfRule type="expression" priority="172" dxfId="1" stopIfTrue="1">
      <formula>$X54</formula>
    </cfRule>
  </conditionalFormatting>
  <conditionalFormatting sqref="M68">
    <cfRule type="expression" priority="167" dxfId="1" stopIfTrue="1">
      <formula>$X68</formula>
    </cfRule>
  </conditionalFormatting>
  <conditionalFormatting sqref="M69">
    <cfRule type="expression" priority="166" dxfId="1" stopIfTrue="1">
      <formula>$X69</formula>
    </cfRule>
  </conditionalFormatting>
  <conditionalFormatting sqref="M46:M50">
    <cfRule type="expression" priority="129" dxfId="1" stopIfTrue="1">
      <formula>$Y46</formula>
    </cfRule>
  </conditionalFormatting>
  <conditionalFormatting sqref="M54:M58">
    <cfRule type="expression" priority="128" dxfId="1" stopIfTrue="1">
      <formula>$Y54</formula>
    </cfRule>
  </conditionalFormatting>
  <conditionalFormatting sqref="M63">
    <cfRule type="expression" priority="127" dxfId="1" stopIfTrue="1">
      <formula>$Y63</formula>
    </cfRule>
  </conditionalFormatting>
  <conditionalFormatting sqref="K112:K116 M130 K129">
    <cfRule type="expression" priority="63" dxfId="1" stopIfTrue="1">
      <formula>$X112</formula>
    </cfRule>
  </conditionalFormatting>
  <conditionalFormatting sqref="K120:K124">
    <cfRule type="expression" priority="62" dxfId="1" stopIfTrue="1">
      <formula>$X120</formula>
    </cfRule>
  </conditionalFormatting>
  <conditionalFormatting sqref="M134">
    <cfRule type="expression" priority="61" dxfId="1" stopIfTrue="1">
      <formula>$X134</formula>
    </cfRule>
  </conditionalFormatting>
  <conditionalFormatting sqref="M135">
    <cfRule type="expression" priority="60" dxfId="1" stopIfTrue="1">
      <formula>$X135</formula>
    </cfRule>
  </conditionalFormatting>
  <conditionalFormatting sqref="M112:M116">
    <cfRule type="expression" priority="59" dxfId="1" stopIfTrue="1">
      <formula>$Y112</formula>
    </cfRule>
  </conditionalFormatting>
  <conditionalFormatting sqref="M120:M124">
    <cfRule type="expression" priority="58" dxfId="1" stopIfTrue="1">
      <formula>$Y120</formula>
    </cfRule>
  </conditionalFormatting>
  <conditionalFormatting sqref="M129">
    <cfRule type="expression" priority="57" dxfId="1" stopIfTrue="1">
      <formula>$Y129</formula>
    </cfRule>
  </conditionalFormatting>
  <conditionalFormatting sqref="K178:K182 M196 K195">
    <cfRule type="expression" priority="56" dxfId="1" stopIfTrue="1">
      <formula>$X178</formula>
    </cfRule>
  </conditionalFormatting>
  <conditionalFormatting sqref="K186:K190">
    <cfRule type="expression" priority="55" dxfId="1" stopIfTrue="1">
      <formula>$X186</formula>
    </cfRule>
  </conditionalFormatting>
  <conditionalFormatting sqref="M200">
    <cfRule type="expression" priority="54" dxfId="1" stopIfTrue="1">
      <formula>$X200</formula>
    </cfRule>
  </conditionalFormatting>
  <conditionalFormatting sqref="M201">
    <cfRule type="expression" priority="53" dxfId="1" stopIfTrue="1">
      <formula>$X201</formula>
    </cfRule>
  </conditionalFormatting>
  <conditionalFormatting sqref="M178:M182">
    <cfRule type="expression" priority="52" dxfId="1" stopIfTrue="1">
      <formula>$Y178</formula>
    </cfRule>
  </conditionalFormatting>
  <conditionalFormatting sqref="M186:M190">
    <cfRule type="expression" priority="51" dxfId="1" stopIfTrue="1">
      <formula>$Y186</formula>
    </cfRule>
  </conditionalFormatting>
  <conditionalFormatting sqref="M195">
    <cfRule type="expression" priority="50" dxfId="1" stopIfTrue="1">
      <formula>$Y195</formula>
    </cfRule>
  </conditionalFormatting>
  <conditionalFormatting sqref="K244:K248 M262 K261">
    <cfRule type="expression" priority="49" dxfId="1" stopIfTrue="1">
      <formula>$X244</formula>
    </cfRule>
  </conditionalFormatting>
  <conditionalFormatting sqref="K252:K256">
    <cfRule type="expression" priority="48" dxfId="1" stopIfTrue="1">
      <formula>$X252</formula>
    </cfRule>
  </conditionalFormatting>
  <conditionalFormatting sqref="M266">
    <cfRule type="expression" priority="47" dxfId="1" stopIfTrue="1">
      <formula>$X266</formula>
    </cfRule>
  </conditionalFormatting>
  <conditionalFormatting sqref="M267">
    <cfRule type="expression" priority="46" dxfId="1" stopIfTrue="1">
      <formula>$X267</formula>
    </cfRule>
  </conditionalFormatting>
  <conditionalFormatting sqref="M244:M248">
    <cfRule type="expression" priority="45" dxfId="1" stopIfTrue="1">
      <formula>$Y244</formula>
    </cfRule>
  </conditionalFormatting>
  <conditionalFormatting sqref="M252:M256">
    <cfRule type="expression" priority="44" dxfId="1" stopIfTrue="1">
      <formula>$Y252</formula>
    </cfRule>
  </conditionalFormatting>
  <conditionalFormatting sqref="M261">
    <cfRule type="expression" priority="43" dxfId="1" stopIfTrue="1">
      <formula>$Y261</formula>
    </cfRule>
  </conditionalFormatting>
  <conditionalFormatting sqref="K310:K314 M328 K327">
    <cfRule type="expression" priority="42" dxfId="1" stopIfTrue="1">
      <formula>$X310</formula>
    </cfRule>
  </conditionalFormatting>
  <conditionalFormatting sqref="K318:K322">
    <cfRule type="expression" priority="41" dxfId="1" stopIfTrue="1">
      <formula>$X318</formula>
    </cfRule>
  </conditionalFormatting>
  <conditionalFormatting sqref="M332">
    <cfRule type="expression" priority="40" dxfId="1" stopIfTrue="1">
      <formula>$X332</formula>
    </cfRule>
  </conditionalFormatting>
  <conditionalFormatting sqref="M333">
    <cfRule type="expression" priority="39" dxfId="1" stopIfTrue="1">
      <formula>$X333</formula>
    </cfRule>
  </conditionalFormatting>
  <conditionalFormatting sqref="M310:M314">
    <cfRule type="expression" priority="38" dxfId="1" stopIfTrue="1">
      <formula>$Y310</formula>
    </cfRule>
  </conditionalFormatting>
  <conditionalFormatting sqref="M318:M322">
    <cfRule type="expression" priority="37" dxfId="1" stopIfTrue="1">
      <formula>$Y318</formula>
    </cfRule>
  </conditionalFormatting>
  <conditionalFormatting sqref="M327">
    <cfRule type="expression" priority="36" dxfId="1" stopIfTrue="1">
      <formula>$Y327</formula>
    </cfRule>
  </conditionalFormatting>
  <conditionalFormatting sqref="K376:K380 M394 K393">
    <cfRule type="expression" priority="35" dxfId="1" stopIfTrue="1">
      <formula>$X376</formula>
    </cfRule>
  </conditionalFormatting>
  <conditionalFormatting sqref="K384:K388">
    <cfRule type="expression" priority="34" dxfId="1" stopIfTrue="1">
      <formula>$X384</formula>
    </cfRule>
  </conditionalFormatting>
  <conditionalFormatting sqref="M398">
    <cfRule type="expression" priority="33" dxfId="1" stopIfTrue="1">
      <formula>$X398</formula>
    </cfRule>
  </conditionalFormatting>
  <conditionalFormatting sqref="M399">
    <cfRule type="expression" priority="32" dxfId="1" stopIfTrue="1">
      <formula>$X399</formula>
    </cfRule>
  </conditionalFormatting>
  <conditionalFormatting sqref="M376:M380">
    <cfRule type="expression" priority="31" dxfId="1" stopIfTrue="1">
      <formula>$Y376</formula>
    </cfRule>
  </conditionalFormatting>
  <conditionalFormatting sqref="M384:M388">
    <cfRule type="expression" priority="30" dxfId="1" stopIfTrue="1">
      <formula>$Y384</formula>
    </cfRule>
  </conditionalFormatting>
  <conditionalFormatting sqref="M393">
    <cfRule type="expression" priority="29" dxfId="1" stopIfTrue="1">
      <formula>$Y393</formula>
    </cfRule>
  </conditionalFormatting>
  <conditionalFormatting sqref="K442:K446 M460 K459">
    <cfRule type="expression" priority="28" dxfId="1" stopIfTrue="1">
      <formula>$X442</formula>
    </cfRule>
  </conditionalFormatting>
  <conditionalFormatting sqref="K450:K454">
    <cfRule type="expression" priority="27" dxfId="1" stopIfTrue="1">
      <formula>$X450</formula>
    </cfRule>
  </conditionalFormatting>
  <conditionalFormatting sqref="M464">
    <cfRule type="expression" priority="26" dxfId="1" stopIfTrue="1">
      <formula>$X464</formula>
    </cfRule>
  </conditionalFormatting>
  <conditionalFormatting sqref="M465">
    <cfRule type="expression" priority="25" dxfId="1" stopIfTrue="1">
      <formula>$X465</formula>
    </cfRule>
  </conditionalFormatting>
  <conditionalFormatting sqref="M442:M446">
    <cfRule type="expression" priority="24" dxfId="1" stopIfTrue="1">
      <formula>$Y442</formula>
    </cfRule>
  </conditionalFormatting>
  <conditionalFormatting sqref="M450:M454">
    <cfRule type="expression" priority="23" dxfId="1" stopIfTrue="1">
      <formula>$Y450</formula>
    </cfRule>
  </conditionalFormatting>
  <conditionalFormatting sqref="M459">
    <cfRule type="expression" priority="22" dxfId="1" stopIfTrue="1">
      <formula>$Y459</formula>
    </cfRule>
  </conditionalFormatting>
  <conditionalFormatting sqref="K508:K512 M526 K525">
    <cfRule type="expression" priority="21" dxfId="1" stopIfTrue="1">
      <formula>$X508</formula>
    </cfRule>
  </conditionalFormatting>
  <conditionalFormatting sqref="K516:K520">
    <cfRule type="expression" priority="20" dxfId="1" stopIfTrue="1">
      <formula>$X516</formula>
    </cfRule>
  </conditionalFormatting>
  <conditionalFormatting sqref="M530">
    <cfRule type="expression" priority="19" dxfId="1" stopIfTrue="1">
      <formula>$X530</formula>
    </cfRule>
  </conditionalFormatting>
  <conditionalFormatting sqref="M531">
    <cfRule type="expression" priority="18" dxfId="1" stopIfTrue="1">
      <formula>$X531</formula>
    </cfRule>
  </conditionalFormatting>
  <conditionalFormatting sqref="M508:M512">
    <cfRule type="expression" priority="17" dxfId="1" stopIfTrue="1">
      <formula>$Y508</formula>
    </cfRule>
  </conditionalFormatting>
  <conditionalFormatting sqref="M516:M520">
    <cfRule type="expression" priority="16" dxfId="1" stopIfTrue="1">
      <formula>$Y516</formula>
    </cfRule>
  </conditionalFormatting>
  <conditionalFormatting sqref="M525">
    <cfRule type="expression" priority="15" dxfId="1" stopIfTrue="1">
      <formula>$Y525</formula>
    </cfRule>
  </conditionalFormatting>
  <conditionalFormatting sqref="K574:K578 M592 K591">
    <cfRule type="expression" priority="14" dxfId="1" stopIfTrue="1">
      <formula>$X574</formula>
    </cfRule>
  </conditionalFormatting>
  <conditionalFormatting sqref="K582:K586">
    <cfRule type="expression" priority="13" dxfId="1" stopIfTrue="1">
      <formula>$X582</formula>
    </cfRule>
  </conditionalFormatting>
  <conditionalFormatting sqref="M596">
    <cfRule type="expression" priority="12" dxfId="1" stopIfTrue="1">
      <formula>$X596</formula>
    </cfRule>
  </conditionalFormatting>
  <conditionalFormatting sqref="M597">
    <cfRule type="expression" priority="11" dxfId="1" stopIfTrue="1">
      <formula>$X597</formula>
    </cfRule>
  </conditionalFormatting>
  <conditionalFormatting sqref="M574:M578">
    <cfRule type="expression" priority="10" dxfId="1" stopIfTrue="1">
      <formula>$Y574</formula>
    </cfRule>
  </conditionalFormatting>
  <conditionalFormatting sqref="M582:M586">
    <cfRule type="expression" priority="9" dxfId="1" stopIfTrue="1">
      <formula>$Y582</formula>
    </cfRule>
  </conditionalFormatting>
  <conditionalFormatting sqref="M591">
    <cfRule type="expression" priority="8" dxfId="1" stopIfTrue="1">
      <formula>$Y591</formula>
    </cfRule>
  </conditionalFormatting>
  <conditionalFormatting sqref="K640:K644 M658 K657">
    <cfRule type="expression" priority="7" dxfId="1" stopIfTrue="1">
      <formula>$X640</formula>
    </cfRule>
  </conditionalFormatting>
  <conditionalFormatting sqref="K648:K652">
    <cfRule type="expression" priority="6" dxfId="1" stopIfTrue="1">
      <formula>$X648</formula>
    </cfRule>
  </conditionalFormatting>
  <conditionalFormatting sqref="M662">
    <cfRule type="expression" priority="5" dxfId="1" stopIfTrue="1">
      <formula>$X662</formula>
    </cfRule>
  </conditionalFormatting>
  <conditionalFormatting sqref="M663">
    <cfRule type="expression" priority="4" dxfId="1" stopIfTrue="1">
      <formula>$X663</formula>
    </cfRule>
  </conditionalFormatting>
  <conditionalFormatting sqref="M640:M644">
    <cfRule type="expression" priority="3" dxfId="1" stopIfTrue="1">
      <formula>$Y640</formula>
    </cfRule>
  </conditionalFormatting>
  <conditionalFormatting sqref="M648:M652">
    <cfRule type="expression" priority="2" dxfId="1" stopIfTrue="1">
      <formula>$Y648</formula>
    </cfRule>
  </conditionalFormatting>
  <conditionalFormatting sqref="M657">
    <cfRule type="expression" priority="1" dxfId="1" stopIfTrue="1">
      <formula>$Y657</formula>
    </cfRule>
  </conditionalFormatting>
  <dataValidations count="6">
    <dataValidation type="list" allowBlank="1" showInputMessage="1" showErrorMessage="1" sqref="K46:K50 K54:K58 K63 K112:K116 K120:K124 K129 K178:K182 K186:K190 K195 K244:K248 K252:K256 K261 K310:K314 K318:K322 K327 K376:K380 K384:K388 K393 K442:K446 K450:K454 K459 K508:K512 K516:K520 K525 K574:K578 K582:K586 K591 K640:K644 K648:K652 K657">
      <formula1>EUconst_UncertaintyType</formula1>
    </dataValidation>
    <dataValidation type="list" allowBlank="1" showInputMessage="1" showErrorMessage="1" sqref="J54:J58 J46:J50 J63 J120:J124 J112:J116 J129 J186:J190 J178:J182 J195 J252:J256 J244:J248 J261 J318:J322 J310:J314 J327 J384:J388 J376:J380 J393 J450:J454 J442:J446 J459 J516:J520 J508:J512 J525 J582:J586 J574:J578 J591 J648:J652 J640:J644 J657">
      <formula1>EUconst_DistributionType</formula1>
    </dataValidation>
    <dataValidation type="list" allowBlank="1" showInputMessage="1" showErrorMessage="1" sqref="N54:N58 N63 N46:N50 N120:N124 N129 N112:N116 N186:N190 N195 N178:N182 N252:N256 N261 N244:N248 N318:N322 N327 N310:N314 N384:N388 N393 N376:N380 N450:N454 N459 N442:N446 N516:N520 N525 N508:N512 N582:N586 N591 N574:N578 N648:N652 N657 N640:N644">
      <formula1>EUconst_CorrelationType</formula1>
    </dataValidation>
    <dataValidation type="list" allowBlank="1" showInputMessage="1" showErrorMessage="1" sqref="L46:L50 L54:L58 L63 L112:L116 L120:L124 L129 L178:L182 L186:L190 L195 L244:L248 L252:L256 L261 L310:L314 L318:L322 L327 L376:L380 L384:L388 L393 L442:L446 L450:L454 L459 L508:L512 L516:L520 L525 L574:L578 L582:L586 L591 L640:L644 L648:L652 L657">
      <formula1>EUconst_InService</formula1>
    </dataValidation>
    <dataValidation type="decimal" operator="greaterThan" allowBlank="1" showInputMessage="1" showErrorMessage="1" error="Value &gt;0!" sqref="M46:M50 M54:M58 M63 M112:M116 M120:M124 M129 M178:M182 M186:M190 M195 M244:M248 M252:M256 M261 M310:M314 M318:M322 M327 M376:M380 M384:M388 M393 M442:M446 M450:M454 M459 M508:M512 M516:M520 M525 M574:M578 M582:M586 M591 M640:M644 M648:M652 M657">
      <formula1>0</formula1>
    </dataValidation>
    <dataValidation type="decimal" operator="greaterThan" allowBlank="1" showInputMessage="1" showErrorMessage="1" sqref="I46:I50 I54:I58 I63 F54:G58 F46:G50 F63 F68:F69 I112:I116 I120:I124 I129 F120:G124 F112:G116 F129 F134:F135 I178:I182 I186:I190 I195 F186:G190 F178:G182 F195 F200:F201 I244:I248 I252:I256 I261 F252:G256 F244:G248 F261 F266:F267 I310:I314 I318:I322 I327 F318:G322 F310:G314 F327 F332:F333 I376:I380 I384:I388 I393 F384:G388 F376:G380 F393 F398:F399 I442:I446 I450:I454 I459 F450:G454 F442:G446 F459 F464:F465 I508:I512 I516:I520 I525 F516:G520 F508:G512 F525 F530:F531 I574:I578 I582:I586 I591 F582:G586 F574:G578 F591 F596:F597 I640:I644 I648:I652 I657 F648:G652 F640:G644 F657 F662:F663">
      <formula1>0</formula1>
    </dataValidation>
  </dataValidations>
  <hyperlinks>
    <hyperlink ref="I2:J2" location="'Anvisningar och villkor'!A1" display="'Anvisningar och villkor'!A1"/>
    <hyperlink ref="E3:F3" location="Sum_Top" display="Top of sheet"/>
    <hyperlink ref="D10" r:id="rId1" display="https://ec.europa.eu/clima/sites/clima/files/ets/monitoring/docs/uncertainty_assessment_training_material_en.pdf"/>
    <hyperlink ref="D9" r:id="rId2" display="https://ec.europa.eu/clima/sites/clima/files/ets/monitoring/docs/gd4_guidance_uncertainty_en.pdf"/>
    <hyperlink ref="K2:L2" location="Osäkerhet_Produkt!A1" display="Osäkerhet_Produkt!A1"/>
  </hyperlinks>
  <printOptions/>
  <pageMargins left="0.7" right="0.7" top="0.787401575" bottom="0.787401575" header="0.3" footer="0.3"/>
  <pageSetup fitToHeight="0" fitToWidth="1" horizontalDpi="600" verticalDpi="600" orientation="portrait" paperSize="9" scale="60" r:id="rId3"/>
</worksheet>
</file>

<file path=xl/worksheets/sheet3.xml><?xml version="1.0" encoding="utf-8"?>
<worksheet xmlns="http://schemas.openxmlformats.org/spreadsheetml/2006/main" xmlns:r="http://schemas.openxmlformats.org/officeDocument/2006/relationships">
  <sheetPr>
    <tabColor rgb="FFFFC000"/>
    <pageSetUpPr fitToPage="1"/>
  </sheetPr>
  <dimension ref="A1:AE394"/>
  <sheetViews>
    <sheetView zoomScalePageLayoutView="0" workbookViewId="0" topLeftCell="B1">
      <pane ySplit="4" topLeftCell="A5" activePane="bottomLeft" state="frozen"/>
      <selection pane="topLeft" activeCell="B2" sqref="B2"/>
      <selection pane="bottomLeft" activeCell="I2" sqref="I2:J2"/>
    </sheetView>
  </sheetViews>
  <sheetFormatPr defaultColWidth="11.421875" defaultRowHeight="12.75"/>
  <cols>
    <col min="1" max="1" width="2.7109375" style="129" hidden="1" customWidth="1"/>
    <col min="2" max="2" width="2.7109375" style="129" customWidth="1"/>
    <col min="3" max="3" width="4.7109375" style="130" customWidth="1"/>
    <col min="4" max="4" width="4.7109375" style="131" customWidth="1"/>
    <col min="5" max="5" width="20.57421875" style="129" customWidth="1"/>
    <col min="6" max="12" width="13.7109375" style="129" customWidth="1"/>
    <col min="13" max="13" width="15.57421875" style="129" customWidth="1"/>
    <col min="14" max="14" width="14.421875" style="129" customWidth="1"/>
    <col min="15" max="15" width="7.7109375" style="129" customWidth="1"/>
    <col min="16" max="16" width="39.00390625" style="129" hidden="1" customWidth="1"/>
    <col min="17" max="25" width="12.7109375" style="129" hidden="1" customWidth="1"/>
    <col min="26" max="26" width="13.28125" style="44" customWidth="1"/>
    <col min="27" max="16384" width="11.421875" style="45" customWidth="1"/>
  </cols>
  <sheetData>
    <row r="1" spans="1:25" ht="13.5" hidden="1" thickBot="1">
      <c r="A1" s="37" t="s">
        <v>15</v>
      </c>
      <c r="B1" s="38"/>
      <c r="C1" s="39"/>
      <c r="D1" s="40"/>
      <c r="E1" s="41"/>
      <c r="F1" s="41"/>
      <c r="G1" s="42"/>
      <c r="H1" s="42"/>
      <c r="I1" s="41"/>
      <c r="J1" s="41"/>
      <c r="K1" s="41"/>
      <c r="L1" s="41"/>
      <c r="M1" s="41"/>
      <c r="N1" s="41"/>
      <c r="O1" s="43"/>
      <c r="P1" s="37" t="s">
        <v>15</v>
      </c>
      <c r="Q1" s="37" t="s">
        <v>15</v>
      </c>
      <c r="R1" s="37" t="s">
        <v>15</v>
      </c>
      <c r="S1" s="37" t="s">
        <v>15</v>
      </c>
      <c r="T1" s="37" t="s">
        <v>15</v>
      </c>
      <c r="U1" s="37" t="s">
        <v>15</v>
      </c>
      <c r="V1" s="37" t="s">
        <v>15</v>
      </c>
      <c r="W1" s="37" t="s">
        <v>15</v>
      </c>
      <c r="X1" s="37" t="s">
        <v>15</v>
      </c>
      <c r="Y1" s="37" t="s">
        <v>15</v>
      </c>
    </row>
    <row r="2" spans="1:25" ht="13.5" thickBot="1">
      <c r="A2" s="37"/>
      <c r="B2" s="329">
        <v>2</v>
      </c>
      <c r="C2" s="330"/>
      <c r="D2" s="331"/>
      <c r="E2" s="292" t="str">
        <f>Translations!$B$2</f>
        <v>Navigeringsområde</v>
      </c>
      <c r="F2" s="293"/>
      <c r="G2" s="290"/>
      <c r="H2" s="291"/>
      <c r="I2" s="290" t="str">
        <f>Translations!$B$48</f>
        <v>Föregående tabell</v>
      </c>
      <c r="J2" s="291"/>
      <c r="K2" s="290"/>
      <c r="L2" s="291"/>
      <c r="M2" s="292"/>
      <c r="N2" s="293"/>
      <c r="O2" s="46"/>
      <c r="P2" s="47"/>
      <c r="Q2" s="47"/>
      <c r="R2" s="47"/>
      <c r="S2" s="47"/>
      <c r="T2" s="47"/>
      <c r="U2" s="47"/>
      <c r="V2" s="47"/>
      <c r="W2" s="47"/>
      <c r="X2" s="47"/>
      <c r="Y2" s="47"/>
    </row>
    <row r="3" spans="1:25" ht="12.75">
      <c r="A3" s="37"/>
      <c r="B3" s="332"/>
      <c r="C3" s="333"/>
      <c r="D3" s="334"/>
      <c r="E3" s="288" t="str">
        <f>Translations!$B$4</f>
        <v>Tabellens övre del</v>
      </c>
      <c r="F3" s="288"/>
      <c r="G3" s="288"/>
      <c r="H3" s="288"/>
      <c r="I3" s="288"/>
      <c r="J3" s="288"/>
      <c r="K3" s="288"/>
      <c r="L3" s="288"/>
      <c r="M3" s="297"/>
      <c r="N3" s="338"/>
      <c r="O3" s="48"/>
      <c r="P3" s="47"/>
      <c r="Q3" s="47"/>
      <c r="R3" s="47"/>
      <c r="S3" s="47"/>
      <c r="T3" s="47"/>
      <c r="U3" s="47"/>
      <c r="V3" s="47"/>
      <c r="W3" s="47"/>
      <c r="X3" s="47"/>
      <c r="Y3" s="47"/>
    </row>
    <row r="4" spans="1:25" ht="13.5" customHeight="1" thickBot="1">
      <c r="A4" s="37"/>
      <c r="B4" s="335"/>
      <c r="C4" s="336"/>
      <c r="D4" s="337"/>
      <c r="E4" s="288"/>
      <c r="F4" s="288"/>
      <c r="G4" s="288"/>
      <c r="H4" s="288"/>
      <c r="I4" s="288"/>
      <c r="J4" s="288"/>
      <c r="K4" s="288"/>
      <c r="L4" s="288"/>
      <c r="M4" s="340"/>
      <c r="N4" s="294"/>
      <c r="O4" s="48"/>
      <c r="P4" s="47"/>
      <c r="Q4" s="47"/>
      <c r="R4" s="47"/>
      <c r="S4" s="47"/>
      <c r="T4" s="47"/>
      <c r="U4" s="47"/>
      <c r="V4" s="47"/>
      <c r="W4" s="47"/>
      <c r="X4" s="47"/>
      <c r="Y4" s="47"/>
    </row>
    <row r="5" spans="1:25" ht="15" customHeight="1">
      <c r="A5" s="49"/>
      <c r="B5" s="50"/>
      <c r="C5" s="51"/>
      <c r="D5" s="51"/>
      <c r="E5" s="51"/>
      <c r="F5" s="51"/>
      <c r="G5" s="51"/>
      <c r="H5" s="51"/>
      <c r="I5" s="51"/>
      <c r="J5" s="51"/>
      <c r="K5" s="51"/>
      <c r="L5" s="51"/>
      <c r="M5" s="51"/>
      <c r="N5" s="51"/>
      <c r="O5" s="52"/>
      <c r="P5" s="47"/>
      <c r="Q5" s="47"/>
      <c r="R5" s="47"/>
      <c r="S5" s="47"/>
      <c r="T5" s="47"/>
      <c r="U5" s="47"/>
      <c r="V5" s="47"/>
      <c r="W5" s="47"/>
      <c r="X5" s="53"/>
      <c r="Y5" s="53"/>
    </row>
    <row r="6" spans="1:27" s="59" customFormat="1" ht="18" customHeight="1">
      <c r="A6" s="54"/>
      <c r="B6" s="55"/>
      <c r="C6" s="56">
        <v>2</v>
      </c>
      <c r="D6" s="342" t="str">
        <f>Translations!$B$115</f>
        <v>Verktyg – Bestämmande av osäkerhet av produkt</v>
      </c>
      <c r="E6" s="342"/>
      <c r="F6" s="342"/>
      <c r="G6" s="342"/>
      <c r="H6" s="342"/>
      <c r="I6" s="342"/>
      <c r="J6" s="342"/>
      <c r="K6" s="342"/>
      <c r="L6" s="342"/>
      <c r="M6" s="342"/>
      <c r="N6" s="342"/>
      <c r="O6" s="57"/>
      <c r="P6" s="58"/>
      <c r="Q6" s="58"/>
      <c r="R6" s="58"/>
      <c r="S6" s="58"/>
      <c r="T6" s="58"/>
      <c r="U6" s="58"/>
      <c r="V6" s="58"/>
      <c r="W6" s="58"/>
      <c r="X6" s="58"/>
      <c r="Y6" s="58"/>
      <c r="Z6" s="44"/>
      <c r="AA6" s="45"/>
    </row>
    <row r="7" spans="1:27" s="59" customFormat="1" ht="4.5" customHeight="1">
      <c r="A7" s="54"/>
      <c r="B7" s="55"/>
      <c r="C7" s="60"/>
      <c r="D7" s="16"/>
      <c r="E7" s="61"/>
      <c r="F7" s="61"/>
      <c r="G7" s="61"/>
      <c r="H7" s="61"/>
      <c r="I7" s="61"/>
      <c r="J7" s="61"/>
      <c r="K7" s="61"/>
      <c r="L7" s="61"/>
      <c r="M7" s="61"/>
      <c r="N7" s="61"/>
      <c r="O7" s="57"/>
      <c r="P7" s="58"/>
      <c r="Q7" s="58"/>
      <c r="R7" s="58"/>
      <c r="S7" s="58"/>
      <c r="T7" s="58"/>
      <c r="U7" s="58"/>
      <c r="V7" s="58"/>
      <c r="W7" s="58"/>
      <c r="X7" s="58"/>
      <c r="Y7" s="58"/>
      <c r="Z7" s="44"/>
      <c r="AA7" s="45"/>
    </row>
    <row r="8" spans="1:27" s="59" customFormat="1" ht="25.5" customHeight="1">
      <c r="A8" s="54"/>
      <c r="B8" s="55"/>
      <c r="C8" s="60"/>
      <c r="D8" s="339" t="str">
        <f>Translations!$B$116</f>
        <v>Med detta avsnitt är det möjligt att beräkna osäkerheten av en produkt på det sätt som beskrivs i punkterna 8.2 och 8.3 i kommissionens vägledning 4 (s.k. GD4), särskilt i exemplen 3 och 6 som behandlas i dessa avsnitt, samt i exemplen 6 och 8 i bilaga III till kommissionens utbildningsmaterial om osäkerhetsbedömning.</v>
      </c>
      <c r="E8" s="339"/>
      <c r="F8" s="339"/>
      <c r="G8" s="339"/>
      <c r="H8" s="339"/>
      <c r="I8" s="339"/>
      <c r="J8" s="339"/>
      <c r="K8" s="339"/>
      <c r="L8" s="339"/>
      <c r="M8" s="339"/>
      <c r="N8" s="339"/>
      <c r="O8" s="57"/>
      <c r="P8" s="58"/>
      <c r="Q8" s="58"/>
      <c r="R8" s="58"/>
      <c r="S8" s="58"/>
      <c r="T8" s="58"/>
      <c r="U8" s="58"/>
      <c r="V8" s="58"/>
      <c r="W8" s="58"/>
      <c r="X8" s="58"/>
      <c r="Y8" s="58"/>
      <c r="Z8" s="44"/>
      <c r="AA8" s="45"/>
    </row>
    <row r="9" spans="1:27" s="59" customFormat="1" ht="12.75" customHeight="1">
      <c r="A9" s="54"/>
      <c r="B9" s="55"/>
      <c r="C9" s="60"/>
      <c r="D9" s="341" t="str">
        <f>Translations!$B$51</f>
        <v>https://ec.europa.eu/clima/sites/clima/files/ets/monitoring/docs/gd4_guidance_uncertainty_en.pdf</v>
      </c>
      <c r="E9" s="339"/>
      <c r="F9" s="339"/>
      <c r="G9" s="339"/>
      <c r="H9" s="339"/>
      <c r="I9" s="339"/>
      <c r="J9" s="339"/>
      <c r="K9" s="339"/>
      <c r="L9" s="339"/>
      <c r="M9" s="339"/>
      <c r="N9" s="339"/>
      <c r="O9" s="57"/>
      <c r="P9" s="58"/>
      <c r="Q9" s="58"/>
      <c r="R9" s="58"/>
      <c r="S9" s="58"/>
      <c r="T9" s="58"/>
      <c r="U9" s="58"/>
      <c r="V9" s="58"/>
      <c r="W9" s="58"/>
      <c r="X9" s="58"/>
      <c r="Y9" s="58"/>
      <c r="Z9" s="44"/>
      <c r="AA9" s="45"/>
    </row>
    <row r="10" spans="1:27" s="59" customFormat="1" ht="12.75" customHeight="1">
      <c r="A10" s="54"/>
      <c r="B10" s="55"/>
      <c r="C10" s="60"/>
      <c r="D10" s="341" t="str">
        <f>Translations!$B$52</f>
        <v>https://ec.europa.eu/clima/sites/clima/files/ets/monitoring/docs/uncertainty_assessment_training_material_en.pdf</v>
      </c>
      <c r="E10" s="339"/>
      <c r="F10" s="339"/>
      <c r="G10" s="339"/>
      <c r="H10" s="339"/>
      <c r="I10" s="339"/>
      <c r="J10" s="339"/>
      <c r="K10" s="339"/>
      <c r="L10" s="339"/>
      <c r="M10" s="339"/>
      <c r="N10" s="339"/>
      <c r="O10" s="57"/>
      <c r="P10" s="58"/>
      <c r="Q10" s="58"/>
      <c r="R10" s="58"/>
      <c r="S10" s="58"/>
      <c r="T10" s="58"/>
      <c r="U10" s="58"/>
      <c r="V10" s="58"/>
      <c r="W10" s="58"/>
      <c r="X10" s="58"/>
      <c r="Y10" s="58"/>
      <c r="Z10" s="44"/>
      <c r="AA10" s="45"/>
    </row>
    <row r="11" spans="1:31" ht="4.5" customHeight="1" thickBot="1">
      <c r="A11" s="62"/>
      <c r="B11" s="50"/>
      <c r="C11" s="63"/>
      <c r="D11" s="64"/>
      <c r="E11" s="65"/>
      <c r="F11" s="66"/>
      <c r="G11" s="67"/>
      <c r="H11" s="67"/>
      <c r="I11" s="67"/>
      <c r="J11" s="67"/>
      <c r="K11" s="67"/>
      <c r="L11" s="67"/>
      <c r="M11" s="67"/>
      <c r="N11" s="67"/>
      <c r="O11" s="68"/>
      <c r="P11" s="69"/>
      <c r="Q11" s="69"/>
      <c r="R11" s="69"/>
      <c r="S11" s="69"/>
      <c r="T11" s="69"/>
      <c r="U11" s="69"/>
      <c r="V11" s="69"/>
      <c r="W11" s="70"/>
      <c r="X11" s="70"/>
      <c r="Y11" s="70"/>
      <c r="Z11" s="71"/>
      <c r="AA11" s="72"/>
      <c r="AB11" s="72"/>
      <c r="AC11" s="72"/>
      <c r="AD11" s="72"/>
      <c r="AE11" s="72"/>
    </row>
    <row r="12" spans="1:26" s="74" customFormat="1" ht="12.75" customHeight="1" thickBot="1">
      <c r="A12" s="49"/>
      <c r="B12" s="50"/>
      <c r="C12" s="16"/>
      <c r="D12" s="16"/>
      <c r="E12" s="16"/>
      <c r="F12" s="16"/>
      <c r="G12" s="16"/>
      <c r="H12" s="16"/>
      <c r="I12" s="16"/>
      <c r="J12" s="16"/>
      <c r="K12" s="16"/>
      <c r="L12" s="16"/>
      <c r="M12" s="16"/>
      <c r="N12" s="16"/>
      <c r="O12" s="52"/>
      <c r="P12" s="49"/>
      <c r="Q12" s="49"/>
      <c r="R12" s="49"/>
      <c r="S12" s="49"/>
      <c r="T12" s="49"/>
      <c r="U12" s="49"/>
      <c r="V12" s="49"/>
      <c r="W12" s="49"/>
      <c r="X12" s="49"/>
      <c r="Y12" s="49"/>
      <c r="Z12" s="73"/>
    </row>
    <row r="13" spans="1:26" s="74" customFormat="1" ht="15.75" customHeight="1" thickBot="1">
      <c r="A13" s="49"/>
      <c r="B13" s="50"/>
      <c r="C13" s="75">
        <v>1</v>
      </c>
      <c r="D13" s="16"/>
      <c r="E13" s="328" t="str">
        <f>Translations!$B$53</f>
        <v>Detta är ett valfritt verktyg för beräkning av osäkerhet i anslutning till mätning på årsnivå.</v>
      </c>
      <c r="F13" s="328"/>
      <c r="G13" s="328"/>
      <c r="H13" s="328"/>
      <c r="I13" s="328"/>
      <c r="J13" s="328"/>
      <c r="K13" s="328"/>
      <c r="L13" s="328"/>
      <c r="M13" s="328"/>
      <c r="N13" s="328"/>
      <c r="O13" s="52"/>
      <c r="P13" s="49"/>
      <c r="Q13" s="49"/>
      <c r="R13" s="49"/>
      <c r="S13" s="49"/>
      <c r="T13" s="49"/>
      <c r="U13" s="49"/>
      <c r="V13" s="49"/>
      <c r="W13" s="49"/>
      <c r="X13" s="49"/>
      <c r="Y13" s="49"/>
      <c r="Z13" s="73"/>
    </row>
    <row r="14" spans="1:26" s="74" customFormat="1" ht="4.5" customHeight="1">
      <c r="A14" s="49"/>
      <c r="B14" s="50"/>
      <c r="C14" s="76"/>
      <c r="D14" s="16"/>
      <c r="E14" s="77"/>
      <c r="F14" s="77"/>
      <c r="G14" s="77"/>
      <c r="H14" s="77"/>
      <c r="I14" s="77"/>
      <c r="J14" s="77"/>
      <c r="K14" s="77"/>
      <c r="L14" s="77"/>
      <c r="M14" s="77"/>
      <c r="N14" s="77"/>
      <c r="O14" s="52"/>
      <c r="P14" s="49"/>
      <c r="Q14" s="49"/>
      <c r="R14" s="49"/>
      <c r="S14" s="49"/>
      <c r="T14" s="49"/>
      <c r="U14" s="49"/>
      <c r="V14" s="49"/>
      <c r="W14" s="49"/>
      <c r="X14" s="49"/>
      <c r="Y14" s="49"/>
      <c r="Z14" s="73"/>
    </row>
    <row r="15" spans="1:26" s="74" customFormat="1" ht="12.75" customHeight="1">
      <c r="A15" s="49"/>
      <c r="B15" s="50"/>
      <c r="C15" s="76"/>
      <c r="D15" s="16"/>
      <c r="E15" s="319" t="str">
        <f>Translations!$B$117</f>
        <v>Osäkerhet som gäller mängd</v>
      </c>
      <c r="F15" s="322" t="str">
        <f>Translations!$B$68</f>
        <v>Ange den relativa osäkerheten för det enskilda mätningstillfället uttryckt i procent.</v>
      </c>
      <c r="G15" s="322"/>
      <c r="H15" s="322"/>
      <c r="I15" s="322"/>
      <c r="J15" s="322"/>
      <c r="K15" s="322"/>
      <c r="L15" s="322"/>
      <c r="M15" s="322"/>
      <c r="N15" s="322"/>
      <c r="O15" s="52"/>
      <c r="P15" s="49"/>
      <c r="Q15" s="49"/>
      <c r="R15" s="49"/>
      <c r="S15" s="49"/>
      <c r="T15" s="49"/>
      <c r="U15" s="49"/>
      <c r="V15" s="49"/>
      <c r="W15" s="49"/>
      <c r="X15" s="49"/>
      <c r="Y15" s="49"/>
      <c r="Z15" s="73"/>
    </row>
    <row r="16" spans="1:26" s="74" customFormat="1" ht="25.5" customHeight="1">
      <c r="A16" s="49"/>
      <c r="B16" s="50"/>
      <c r="C16" s="76"/>
      <c r="D16" s="16"/>
      <c r="E16" s="325"/>
      <c r="F16" s="322" t="str">
        <f>Translations!$B$70</f>
        <v>Osäkerheten kan erhållas från olika källor, t.ex. det högsta tillåtna felet under drift i enlighet med lagstiftningen om mätinstrument, osäkerhet frånkalibrering, utrustningstillverkarens handlingar osv.</v>
      </c>
      <c r="G16" s="322"/>
      <c r="H16" s="322"/>
      <c r="I16" s="322"/>
      <c r="J16" s="322"/>
      <c r="K16" s="322"/>
      <c r="L16" s="322"/>
      <c r="M16" s="322"/>
      <c r="N16" s="322"/>
      <c r="O16" s="52"/>
      <c r="P16" s="49"/>
      <c r="Q16" s="49"/>
      <c r="R16" s="49"/>
      <c r="S16" s="49"/>
      <c r="T16" s="49"/>
      <c r="U16" s="49"/>
      <c r="V16" s="49"/>
      <c r="W16" s="49"/>
      <c r="X16" s="49"/>
      <c r="Y16" s="49"/>
      <c r="Z16" s="73"/>
    </row>
    <row r="17" spans="1:26" s="74" customFormat="1" ht="25.5" customHeight="1">
      <c r="A17" s="49"/>
      <c r="B17" s="50"/>
      <c r="C17" s="76"/>
      <c r="D17" s="16"/>
      <c r="E17" s="321"/>
      <c r="F17" s="322" t="str">
        <f>Translations!$B$71</f>
        <v>Osäkerhetsfördelningens typ och täckning i anslutning till procentandelen i fråga (standard eller utvidgad) ska meddelas i de följande kolumnerna (se nedan).</v>
      </c>
      <c r="G17" s="322"/>
      <c r="H17" s="322"/>
      <c r="I17" s="322"/>
      <c r="J17" s="322"/>
      <c r="K17" s="322"/>
      <c r="L17" s="322"/>
      <c r="M17" s="322"/>
      <c r="N17" s="322"/>
      <c r="O17" s="52"/>
      <c r="P17" s="49"/>
      <c r="Q17" s="49"/>
      <c r="R17" s="49"/>
      <c r="S17" s="49"/>
      <c r="T17" s="49"/>
      <c r="U17" s="49"/>
      <c r="V17" s="49"/>
      <c r="W17" s="49"/>
      <c r="X17" s="49"/>
      <c r="Y17" s="49"/>
      <c r="Z17" s="73"/>
    </row>
    <row r="18" spans="1:26" s="74" customFormat="1" ht="12.75" customHeight="1">
      <c r="A18" s="49"/>
      <c r="B18" s="50"/>
      <c r="C18" s="76"/>
      <c r="D18" s="16"/>
      <c r="E18" s="319" t="str">
        <f>Translations!$B$72</f>
        <v>Fördelningstyp</v>
      </c>
      <c r="F18" s="322" t="str">
        <f>Translations!$B$73</f>
        <v>Ange här den fördelningstyp som lämpar sig för osäkerheten genom att välja ett av följande alternativ (rullgardinsmeny):</v>
      </c>
      <c r="G18" s="322"/>
      <c r="H18" s="322"/>
      <c r="I18" s="322"/>
      <c r="J18" s="322"/>
      <c r="K18" s="322"/>
      <c r="L18" s="322"/>
      <c r="M18" s="322"/>
      <c r="N18" s="322"/>
      <c r="O18" s="52"/>
      <c r="P18" s="49"/>
      <c r="Q18" s="49"/>
      <c r="R18" s="49"/>
      <c r="S18" s="49"/>
      <c r="T18" s="49"/>
      <c r="U18" s="49"/>
      <c r="V18" s="49"/>
      <c r="W18" s="49"/>
      <c r="X18" s="49"/>
      <c r="Y18" s="49"/>
      <c r="Z18" s="73"/>
    </row>
    <row r="19" spans="1:26" s="74" customFormat="1" ht="25.5" customHeight="1">
      <c r="A19" s="78"/>
      <c r="B19" s="50"/>
      <c r="C19" s="16"/>
      <c r="D19" s="16"/>
      <c r="E19" s="325"/>
      <c r="F19" s="83" t="s">
        <v>41</v>
      </c>
      <c r="G19" s="313" t="str">
        <f>Translations!$B$74</f>
        <v>normalfördelning: en fördelning av detta slag förekommer i typiska fall i fråga om osäkerheter som erhålls från kalibreringsrapporter, utrustningstillverkarens handlingar och kombinerade osäkerheter.</v>
      </c>
      <c r="H19" s="313"/>
      <c r="I19" s="313"/>
      <c r="J19" s="313"/>
      <c r="K19" s="313"/>
      <c r="L19" s="313"/>
      <c r="M19" s="313"/>
      <c r="N19" s="313"/>
      <c r="O19" s="80"/>
      <c r="P19" s="81"/>
      <c r="Q19" s="81"/>
      <c r="R19" s="81"/>
      <c r="S19" s="81"/>
      <c r="T19" s="81"/>
      <c r="U19" s="81"/>
      <c r="V19" s="81"/>
      <c r="W19" s="82"/>
      <c r="X19" s="82"/>
      <c r="Y19" s="82"/>
      <c r="Z19" s="73"/>
    </row>
    <row r="20" spans="1:26" s="74" customFormat="1" ht="12.75" customHeight="1">
      <c r="A20" s="78"/>
      <c r="B20" s="50"/>
      <c r="C20" s="16"/>
      <c r="D20" s="16"/>
      <c r="E20" s="325"/>
      <c r="F20" s="83" t="s">
        <v>41</v>
      </c>
      <c r="G20" s="313" t="str">
        <f>Translations!$B$118</f>
        <v>jämn fördelning: en fördelning av detta slag förekommer i typiska fall i fråga om största tillåtna fel, toleranser och osäkerheter som meddelas i referenshandlingar.</v>
      </c>
      <c r="H20" s="313"/>
      <c r="I20" s="313"/>
      <c r="J20" s="313"/>
      <c r="K20" s="313"/>
      <c r="L20" s="313"/>
      <c r="M20" s="313"/>
      <c r="N20" s="313"/>
      <c r="O20" s="80"/>
      <c r="P20" s="81"/>
      <c r="Q20" s="81"/>
      <c r="R20" s="81"/>
      <c r="S20" s="81"/>
      <c r="T20" s="81"/>
      <c r="U20" s="81"/>
      <c r="V20" s="81"/>
      <c r="W20" s="82"/>
      <c r="X20" s="82"/>
      <c r="Y20" s="82"/>
      <c r="Z20" s="73"/>
    </row>
    <row r="21" spans="1:26" s="74" customFormat="1" ht="25.5" customHeight="1">
      <c r="A21" s="78"/>
      <c r="B21" s="50"/>
      <c r="C21" s="16"/>
      <c r="D21" s="16"/>
      <c r="E21" s="325"/>
      <c r="F21" s="83" t="s">
        <v>41</v>
      </c>
      <c r="G21" s="313" t="str">
        <f>Translations!$B$76</f>
        <v>triangelfördelning: en fördelning av detta slag används typiskt t.ex. i fall i vilka det endast finns lite populationsdata eller i vilka relationen mellan variabler är känd men datamängden är liten osv.</v>
      </c>
      <c r="H21" s="313"/>
      <c r="I21" s="313"/>
      <c r="J21" s="313"/>
      <c r="K21" s="313"/>
      <c r="L21" s="313"/>
      <c r="M21" s="313"/>
      <c r="N21" s="313"/>
      <c r="O21" s="80"/>
      <c r="P21" s="81"/>
      <c r="Q21" s="81"/>
      <c r="R21" s="81"/>
      <c r="S21" s="81"/>
      <c r="T21" s="81"/>
      <c r="U21" s="81"/>
      <c r="V21" s="81"/>
      <c r="W21" s="82"/>
      <c r="X21" s="82"/>
      <c r="Y21" s="82"/>
      <c r="Z21" s="73"/>
    </row>
    <row r="22" spans="1:26" s="74" customFormat="1" ht="12.75" customHeight="1">
      <c r="A22" s="78"/>
      <c r="B22" s="50"/>
      <c r="C22" s="16"/>
      <c r="D22" s="16"/>
      <c r="E22" s="321"/>
      <c r="F22" s="83" t="s">
        <v>41</v>
      </c>
      <c r="G22" s="326" t="str">
        <f>Translations!$B$119</f>
        <v>okänd fördelning: om fördelningstypen är okänd, är antagandet att typen är jämn fördelning.</v>
      </c>
      <c r="H22" s="326"/>
      <c r="I22" s="326"/>
      <c r="J22" s="326"/>
      <c r="K22" s="326"/>
      <c r="L22" s="326"/>
      <c r="M22" s="326"/>
      <c r="N22" s="326"/>
      <c r="O22" s="80"/>
      <c r="P22" s="81"/>
      <c r="Q22" s="81"/>
      <c r="R22" s="81"/>
      <c r="S22" s="81"/>
      <c r="T22" s="81"/>
      <c r="U22" s="81"/>
      <c r="V22" s="81"/>
      <c r="W22" s="82"/>
      <c r="X22" s="82"/>
      <c r="Y22" s="82"/>
      <c r="Z22" s="73"/>
    </row>
    <row r="23" spans="1:26" s="74" customFormat="1" ht="12.75" customHeight="1">
      <c r="A23" s="49"/>
      <c r="B23" s="50"/>
      <c r="C23" s="76"/>
      <c r="D23" s="16"/>
      <c r="E23" s="319" t="str">
        <f>Translations!$B$78</f>
        <v>Standardosäkerhet eller utvidgad osäkerhet?</v>
      </c>
      <c r="F23" s="322" t="str">
        <f>Translations!$B$79</f>
        <v>Om normalfördelning används som typ, ange här om den osäkerhet som anges är en standardosäkerhet (1σ, k=1, 68 %) eller utvidgad osäkerhet (2σ, k=2, 95 %).</v>
      </c>
      <c r="G23" s="322"/>
      <c r="H23" s="322"/>
      <c r="I23" s="322"/>
      <c r="J23" s="322"/>
      <c r="K23" s="322"/>
      <c r="L23" s="322"/>
      <c r="M23" s="322"/>
      <c r="N23" s="322"/>
      <c r="O23" s="52"/>
      <c r="P23" s="49"/>
      <c r="Q23" s="49"/>
      <c r="R23" s="49"/>
      <c r="S23" s="49"/>
      <c r="T23" s="49"/>
      <c r="U23" s="49"/>
      <c r="V23" s="49"/>
      <c r="W23" s="49"/>
      <c r="X23" s="49"/>
      <c r="Y23" s="49"/>
      <c r="Z23" s="73"/>
    </row>
    <row r="24" spans="1:26" s="74" customFormat="1" ht="25.5" customHeight="1">
      <c r="A24" s="49"/>
      <c r="B24" s="50"/>
      <c r="C24" s="76"/>
      <c r="D24" s="16"/>
      <c r="E24" s="321"/>
      <c r="F24" s="322" t="str">
        <f>Translations!$B$80</f>
        <v>För alla övriga fördelningstyper är denna cell grå (ej relevant, uppgift kan inte matas i fältet).</v>
      </c>
      <c r="G24" s="322"/>
      <c r="H24" s="322"/>
      <c r="I24" s="322"/>
      <c r="J24" s="322"/>
      <c r="K24" s="322"/>
      <c r="L24" s="322"/>
      <c r="M24" s="322"/>
      <c r="N24" s="322"/>
      <c r="O24" s="52"/>
      <c r="P24" s="49"/>
      <c r="Q24" s="49"/>
      <c r="R24" s="49"/>
      <c r="S24" s="49"/>
      <c r="T24" s="49"/>
      <c r="U24" s="49"/>
      <c r="V24" s="49"/>
      <c r="W24" s="49"/>
      <c r="X24" s="49"/>
      <c r="Y24" s="49"/>
      <c r="Z24" s="73"/>
    </row>
    <row r="25" spans="1:26" s="74" customFormat="1" ht="25.5" customHeight="1">
      <c r="A25" s="49"/>
      <c r="B25" s="50"/>
      <c r="C25" s="76"/>
      <c r="D25" s="16"/>
      <c r="E25" s="319" t="str">
        <f>Translations!$B$81</f>
        <v>Är osäkerhetsvärdet "i drift"?</v>
      </c>
      <c r="F25" s="322" t="str">
        <f>Translations!$B$82</f>
        <v>Välj här om den osäkerhet som anges är "i drift" eller inte. "I drift" betyder att den fastställda osäkerheten tar hänsyn till alla parametrar som påverkar mätinstrumentets osäkerhet medan den används, t.ex. krypning.</v>
      </c>
      <c r="G25" s="322"/>
      <c r="H25" s="322"/>
      <c r="I25" s="322"/>
      <c r="J25" s="322"/>
      <c r="K25" s="322"/>
      <c r="L25" s="322"/>
      <c r="M25" s="322"/>
      <c r="N25" s="322"/>
      <c r="O25" s="52"/>
      <c r="P25" s="49"/>
      <c r="Q25" s="49"/>
      <c r="R25" s="49"/>
      <c r="S25" s="49"/>
      <c r="T25" s="49"/>
      <c r="U25" s="49"/>
      <c r="V25" s="49"/>
      <c r="W25" s="49"/>
      <c r="X25" s="49"/>
      <c r="Y25" s="49"/>
      <c r="Z25" s="73"/>
    </row>
    <row r="26" spans="1:26" s="74" customFormat="1" ht="25.5" customHeight="1">
      <c r="A26" s="49"/>
      <c r="B26" s="50"/>
      <c r="C26" s="76"/>
      <c r="D26" s="16"/>
      <c r="E26" s="321"/>
      <c r="F26" s="322" t="str">
        <f>Translations!$B$83</f>
        <v>Osäkerheten är "ej i drift", om det är fråga om det högsta tillåtna felet (MPE) osv.</v>
      </c>
      <c r="G26" s="322"/>
      <c r="H26" s="322"/>
      <c r="I26" s="322"/>
      <c r="J26" s="322"/>
      <c r="K26" s="322"/>
      <c r="L26" s="322"/>
      <c r="M26" s="322"/>
      <c r="N26" s="322"/>
      <c r="O26" s="52"/>
      <c r="P26" s="49"/>
      <c r="Q26" s="49"/>
      <c r="R26" s="49"/>
      <c r="S26" s="49"/>
      <c r="T26" s="49"/>
      <c r="U26" s="49"/>
      <c r="V26" s="49"/>
      <c r="W26" s="49"/>
      <c r="X26" s="49"/>
      <c r="Y26" s="49"/>
      <c r="Z26" s="73"/>
    </row>
    <row r="27" spans="1:26" s="74" customFormat="1" ht="12.75" customHeight="1">
      <c r="A27" s="49"/>
      <c r="B27" s="50"/>
      <c r="C27" s="76"/>
      <c r="D27" s="16"/>
      <c r="E27" s="319" t="str">
        <f>Translations!$B$84</f>
        <v>Justeringsfaktor </v>
      </c>
      <c r="F27" s="322" t="str">
        <f>Translations!$B$85</f>
        <v>Ange här den justeringsfaktor som används för att omvandla osäkerhetsvärdet från formen "ej i drift" till formen "i drift". Om "i drift" redan valts ovan, är cellen grå och värdet 1.</v>
      </c>
      <c r="G27" s="322"/>
      <c r="H27" s="322"/>
      <c r="I27" s="322"/>
      <c r="J27" s="322"/>
      <c r="K27" s="322"/>
      <c r="L27" s="322"/>
      <c r="M27" s="322"/>
      <c r="N27" s="322"/>
      <c r="O27" s="52"/>
      <c r="P27" s="49"/>
      <c r="Q27" s="49"/>
      <c r="R27" s="49"/>
      <c r="S27" s="49"/>
      <c r="T27" s="49"/>
      <c r="U27" s="49"/>
      <c r="V27" s="49"/>
      <c r="W27" s="49"/>
      <c r="X27" s="49"/>
      <c r="Y27" s="49"/>
      <c r="Z27" s="73"/>
    </row>
    <row r="28" spans="1:26" s="74" customFormat="1" ht="48.75" customHeight="1">
      <c r="A28" s="49"/>
      <c r="B28" s="50"/>
      <c r="C28" s="76"/>
      <c r="D28" s="16"/>
      <c r="E28" s="320"/>
      <c r="F28" s="323" t="str">
        <f>Translations!$B$86</f>
        <v>Mer information om tillämpning av justeringsfaktorn finns i GD4 och i Energimyndighetens anvisning om osäkerhetsbedömning. Om osäkerheten är det högsta tillåtna felet som anges i lagstiftningen om mätinstrument (MPE), kontrollera att du anger osäkerheten då MPE är i användning (MPES) i enlighet med det som fastställs i lagstiftningen (MPES är ofta två gånger MPE, men inte alltid). Observera att justeringsfaktorn är en annan omständighet än faktorn 2 som omvandlar standardosäkerhet till utvidgad osäkerhet (gäller normalfördelningar).</v>
      </c>
      <c r="G28" s="323"/>
      <c r="H28" s="323"/>
      <c r="I28" s="323"/>
      <c r="J28" s="323"/>
      <c r="K28" s="323"/>
      <c r="L28" s="323"/>
      <c r="M28" s="323"/>
      <c r="N28" s="323"/>
      <c r="O28" s="52"/>
      <c r="P28" s="49"/>
      <c r="Q28" s="49"/>
      <c r="R28" s="49"/>
      <c r="S28" s="49"/>
      <c r="T28" s="49"/>
      <c r="U28" s="49"/>
      <c r="V28" s="49"/>
      <c r="W28" s="49"/>
      <c r="X28" s="49"/>
      <c r="Y28" s="49"/>
      <c r="Z28" s="73"/>
    </row>
    <row r="29" spans="1:26" s="74" customFormat="1" ht="12.75" customHeight="1">
      <c r="A29" s="49"/>
      <c r="B29" s="50"/>
      <c r="C29" s="76"/>
      <c r="D29" s="16"/>
      <c r="E29" s="321"/>
      <c r="F29" s="324" t="str">
        <f>Translations!$B$87</f>
        <v>Om ingen siffra matas in som justeringsfaktor används siffran 2 då osäkerheten omvandlas till formen "i drift" vid beräkningen.</v>
      </c>
      <c r="G29" s="324"/>
      <c r="H29" s="324"/>
      <c r="I29" s="324"/>
      <c r="J29" s="324"/>
      <c r="K29" s="324"/>
      <c r="L29" s="324"/>
      <c r="M29" s="324"/>
      <c r="N29" s="324"/>
      <c r="O29" s="52"/>
      <c r="P29" s="49"/>
      <c r="Q29" s="49"/>
      <c r="R29" s="49"/>
      <c r="S29" s="49"/>
      <c r="T29" s="49"/>
      <c r="U29" s="49"/>
      <c r="V29" s="49"/>
      <c r="W29" s="49"/>
      <c r="X29" s="49"/>
      <c r="Y29" s="49"/>
      <c r="Z29" s="73"/>
    </row>
    <row r="30" spans="1:26" s="74" customFormat="1" ht="12.75" customHeight="1">
      <c r="A30" s="49"/>
      <c r="B30" s="50"/>
      <c r="C30" s="76"/>
      <c r="D30" s="16"/>
      <c r="E30" s="319" t="str">
        <f>Translations!$B$88</f>
        <v>Korrelerande eller icke-korrelerande?</v>
      </c>
      <c r="F30" s="322" t="str">
        <f>Translations!$B$89</f>
        <v>Ange här uppgift om huruvida de enskilda mätresultaten är korrelerande eller icke-korrelerande.</v>
      </c>
      <c r="G30" s="322"/>
      <c r="H30" s="322"/>
      <c r="I30" s="322"/>
      <c r="J30" s="322"/>
      <c r="K30" s="322"/>
      <c r="L30" s="322"/>
      <c r="M30" s="322"/>
      <c r="N30" s="322"/>
      <c r="O30" s="52"/>
      <c r="P30" s="49"/>
      <c r="Q30" s="49"/>
      <c r="R30" s="49"/>
      <c r="S30" s="49"/>
      <c r="T30" s="49"/>
      <c r="U30" s="49"/>
      <c r="V30" s="49"/>
      <c r="W30" s="49"/>
      <c r="X30" s="49"/>
      <c r="Y30" s="49"/>
      <c r="Z30" s="73"/>
    </row>
    <row r="31" spans="1:26" s="74" customFormat="1" ht="18" customHeight="1">
      <c r="A31" s="49"/>
      <c r="B31" s="50"/>
      <c r="C31" s="76"/>
      <c r="D31" s="16"/>
      <c r="E31" s="325"/>
      <c r="F31" s="322" t="str">
        <f>Translations!$B$90</f>
        <v>Två mätresultat är korrelerande om till exempel avvikelsen från "verkligt värde" systematiskt går i samma riktning och inte uppvisar en slumpmässig fördelning.</v>
      </c>
      <c r="G31" s="322"/>
      <c r="H31" s="322"/>
      <c r="I31" s="322"/>
      <c r="J31" s="322"/>
      <c r="K31" s="322"/>
      <c r="L31" s="322"/>
      <c r="M31" s="322"/>
      <c r="N31" s="322"/>
      <c r="O31" s="52"/>
      <c r="P31" s="49"/>
      <c r="Q31" s="49"/>
      <c r="R31" s="49"/>
      <c r="S31" s="49"/>
      <c r="T31" s="49"/>
      <c r="U31" s="49"/>
      <c r="V31" s="49"/>
      <c r="W31" s="49"/>
      <c r="X31" s="49"/>
      <c r="Y31" s="49"/>
      <c r="Z31" s="73"/>
    </row>
    <row r="32" spans="1:26" s="74" customFormat="1" ht="18" customHeight="1">
      <c r="A32" s="49"/>
      <c r="B32" s="50"/>
      <c r="C32" s="76"/>
      <c r="D32" s="16"/>
      <c r="E32" s="325"/>
      <c r="F32" s="322" t="str">
        <f>Translations!$B$91</f>
        <v>Mätresultat kan vara korrelerande om samma mätinstrument eller mätmetod används vid mätningen.</v>
      </c>
      <c r="G32" s="322"/>
      <c r="H32" s="322"/>
      <c r="I32" s="322"/>
      <c r="J32" s="322"/>
      <c r="K32" s="322"/>
      <c r="L32" s="322"/>
      <c r="M32" s="322"/>
      <c r="N32" s="322"/>
      <c r="O32" s="52"/>
      <c r="P32" s="49"/>
      <c r="Q32" s="49"/>
      <c r="R32" s="49"/>
      <c r="S32" s="49"/>
      <c r="T32" s="49"/>
      <c r="U32" s="49"/>
      <c r="V32" s="49"/>
      <c r="W32" s="49"/>
      <c r="X32" s="49"/>
      <c r="Y32" s="49"/>
      <c r="Z32" s="73"/>
    </row>
    <row r="33" spans="1:26" s="74" customFormat="1" ht="24" customHeight="1">
      <c r="A33" s="49"/>
      <c r="B33" s="50"/>
      <c r="C33" s="76"/>
      <c r="D33" s="16"/>
      <c r="E33" s="325"/>
      <c r="F33" s="322" t="str">
        <f>Translations!$B$92</f>
        <v>Exempel: Vare parti fast bränsle som levereras till anläggningen mäts med verksamhetsutövarens bilvåg. I detta fall kan mätningstillfällena antas vara korrelerande.</v>
      </c>
      <c r="G33" s="322"/>
      <c r="H33" s="322"/>
      <c r="I33" s="322"/>
      <c r="J33" s="322"/>
      <c r="K33" s="322"/>
      <c r="L33" s="322"/>
      <c r="M33" s="322"/>
      <c r="N33" s="322"/>
      <c r="O33" s="52"/>
      <c r="P33" s="49"/>
      <c r="Q33" s="49"/>
      <c r="R33" s="49"/>
      <c r="S33" s="49"/>
      <c r="T33" s="49"/>
      <c r="U33" s="49"/>
      <c r="V33" s="49"/>
      <c r="W33" s="49"/>
      <c r="X33" s="49"/>
      <c r="Y33" s="49"/>
      <c r="Z33" s="73"/>
    </row>
    <row r="34" spans="1:26" s="74" customFormat="1" ht="12.75" customHeight="1">
      <c r="A34" s="49"/>
      <c r="B34" s="50"/>
      <c r="C34" s="76"/>
      <c r="D34" s="16"/>
      <c r="E34" s="77"/>
      <c r="F34" s="77"/>
      <c r="G34" s="77"/>
      <c r="H34" s="77"/>
      <c r="I34" s="77"/>
      <c r="J34" s="77"/>
      <c r="K34" s="77"/>
      <c r="L34" s="77"/>
      <c r="M34" s="77"/>
      <c r="N34" s="77"/>
      <c r="O34" s="52"/>
      <c r="P34" s="49"/>
      <c r="Q34" s="49"/>
      <c r="R34" s="49"/>
      <c r="S34" s="49"/>
      <c r="T34" s="49"/>
      <c r="U34" s="49"/>
      <c r="V34" s="49"/>
      <c r="W34" s="49"/>
      <c r="X34" s="49"/>
      <c r="Y34" s="49"/>
      <c r="Z34" s="73"/>
    </row>
    <row r="35" spans="1:26" s="74" customFormat="1" ht="12.75" customHeight="1">
      <c r="A35" s="49"/>
      <c r="B35" s="50"/>
      <c r="C35" s="76"/>
      <c r="D35" s="84" t="s">
        <v>172</v>
      </c>
      <c r="E35" s="317" t="str">
        <f>Translations!$B$93</f>
        <v>Mängduppgift om bränsle-/materialmängd som levererats till/förbrukats på anläggningen</v>
      </c>
      <c r="F35" s="317"/>
      <c r="G35" s="317"/>
      <c r="H35" s="317"/>
      <c r="I35" s="317"/>
      <c r="J35" s="317"/>
      <c r="K35" s="317"/>
      <c r="L35" s="317"/>
      <c r="M35" s="317"/>
      <c r="N35" s="318"/>
      <c r="O35" s="52"/>
      <c r="P35" s="49"/>
      <c r="Q35" s="49"/>
      <c r="R35" s="49"/>
      <c r="S35" s="49"/>
      <c r="T35" s="49"/>
      <c r="U35" s="49"/>
      <c r="V35" s="49"/>
      <c r="W35" s="49"/>
      <c r="X35" s="49"/>
      <c r="Y35" s="49"/>
      <c r="Z35" s="73"/>
    </row>
    <row r="36" spans="1:26" s="74" customFormat="1" ht="52.5" customHeight="1">
      <c r="A36" s="49"/>
      <c r="B36" s="50"/>
      <c r="C36" s="76"/>
      <c r="D36" s="16"/>
      <c r="E36" s="349" t="str">
        <f>Translations!$B$120</f>
        <v>Mängd – ange parametern</v>
      </c>
      <c r="F36" s="350"/>
      <c r="G36" s="350"/>
      <c r="H36" s="350"/>
      <c r="I36" s="351"/>
      <c r="J36" s="85" t="str">
        <f>Translations!$B$117</f>
        <v>Osäkerhet som gäller mängd</v>
      </c>
      <c r="K36" s="85" t="str">
        <f>Translations!$B$72</f>
        <v>Fördelningstyp</v>
      </c>
      <c r="L36" s="85" t="str">
        <f>Translations!$B$78</f>
        <v>Standardosäkerhet eller utvidgad osäkerhet?</v>
      </c>
      <c r="M36" s="85" t="str">
        <f>Translations!$B$81</f>
        <v>Är osäkerhetsvärdet "i drift"?</v>
      </c>
      <c r="N36" s="85" t="str">
        <f>Translations!$B$84</f>
        <v>Justeringsfaktor </v>
      </c>
      <c r="O36" s="52"/>
      <c r="P36" s="49"/>
      <c r="Q36" s="49"/>
      <c r="R36" s="86" t="s">
        <v>166</v>
      </c>
      <c r="S36" s="86" t="s">
        <v>164</v>
      </c>
      <c r="T36" s="86" t="s">
        <v>165</v>
      </c>
      <c r="U36" s="86" t="s">
        <v>190</v>
      </c>
      <c r="V36" s="49" t="s">
        <v>170</v>
      </c>
      <c r="W36" s="86" t="s">
        <v>167</v>
      </c>
      <c r="X36" s="86" t="s">
        <v>168</v>
      </c>
      <c r="Y36" s="86" t="s">
        <v>191</v>
      </c>
      <c r="Z36" s="73"/>
    </row>
    <row r="37" spans="1:26" s="74" customFormat="1" ht="12.75" customHeight="1">
      <c r="A37" s="49"/>
      <c r="B37" s="50"/>
      <c r="C37" s="76"/>
      <c r="D37" s="87" t="s">
        <v>173</v>
      </c>
      <c r="E37" s="352"/>
      <c r="F37" s="353"/>
      <c r="G37" s="353"/>
      <c r="H37" s="353"/>
      <c r="I37" s="354"/>
      <c r="J37" s="3"/>
      <c r="K37" s="4"/>
      <c r="L37" s="4"/>
      <c r="M37" s="6"/>
      <c r="N37" s="183"/>
      <c r="O37" s="52"/>
      <c r="P37" s="49"/>
      <c r="Q37" s="49"/>
      <c r="R37" s="89">
        <f>IF(K37="",INDEX(EUconst_DistributionCorrection,1),INDEX(EUconst_DistributionCorrection,MATCH(K37,EUconst_DistributionType,0)))</f>
        <v>1</v>
      </c>
      <c r="S37" s="90">
        <f>IF(OR(L37="",K37=INDEX(EUconst_DistributionType,2),K37=INDEX(EUconst_DistributionType,3)),INDEX(EUconst_ConfidenceLevel,1),INDEX(EUconst_ConfidenceLevel,MATCH(L37,EUconst_UncertaintyType,0)))</f>
        <v>0.682689250166422</v>
      </c>
      <c r="T37" s="91">
        <f>IF(N37="",2,INDEX(EUconst_CorrelationFactor,MATCH(N37,EUconst_CorrelationType,0)))</f>
        <v>2</v>
      </c>
      <c r="U37" s="186">
        <f>IF(M37=INDEX(EUconst_InService,1),1,IF(N37="",2,N37))</f>
        <v>2</v>
      </c>
      <c r="V37" s="91">
        <f>IF(J43="",1,3-T43)</f>
        <v>1</v>
      </c>
      <c r="W37" s="132">
        <f>IF(J37="","",(J37*U37/R37/TINV(1-S37,10^6))^V37)</f>
      </c>
      <c r="X37" s="94" t="b">
        <f>OR(INDEX(EUconst_DistributionType,2)=K37,INDEX(EUconst_DistributionType,3)=K37)</f>
        <v>0</v>
      </c>
      <c r="Y37" s="94" t="b">
        <f>M37=INDEX(EUconst_InService,1)</f>
        <v>0</v>
      </c>
      <c r="Z37" s="73"/>
    </row>
    <row r="38" spans="1:26" s="74" customFormat="1" ht="12.75" customHeight="1">
      <c r="A38" s="49"/>
      <c r="B38" s="50"/>
      <c r="C38" s="76"/>
      <c r="D38" s="87" t="s">
        <v>174</v>
      </c>
      <c r="E38" s="343"/>
      <c r="F38" s="344"/>
      <c r="G38" s="344"/>
      <c r="H38" s="344"/>
      <c r="I38" s="345"/>
      <c r="J38" s="6"/>
      <c r="K38" s="7"/>
      <c r="L38" s="7"/>
      <c r="M38" s="6"/>
      <c r="N38" s="184"/>
      <c r="O38" s="52"/>
      <c r="P38" s="49"/>
      <c r="Q38" s="49"/>
      <c r="R38" s="89">
        <f>IF(K38="",INDEX(EUconst_DistributionCorrection,1),INDEX(EUconst_DistributionCorrection,MATCH(K38,EUconst_DistributionType,0)))</f>
        <v>1</v>
      </c>
      <c r="S38" s="90">
        <f>IF(OR(L38="",K38=INDEX(EUconst_DistributionType,2),K38=INDEX(EUconst_DistributionType,3)),INDEX(EUconst_ConfidenceLevel,1),INDEX(EUconst_ConfidenceLevel,MATCH(L38,EUconst_UncertaintyType,0)))</f>
        <v>0.682689250166422</v>
      </c>
      <c r="T38" s="91">
        <f>IF(N38="",2,INDEX(EUconst_CorrelationFactor,MATCH(N38,EUconst_CorrelationType,0)))</f>
        <v>2</v>
      </c>
      <c r="U38" s="186">
        <f>IF(M38=INDEX(EUconst_InService,1),1,IF(N38="",2,N38))</f>
        <v>2</v>
      </c>
      <c r="V38" s="91">
        <f>V37</f>
        <v>1</v>
      </c>
      <c r="W38" s="132">
        <f>IF(J38="","",(J38*U38/R38/TINV(1-S38,10^6))^V38)</f>
      </c>
      <c r="X38" s="94" t="b">
        <f>OR(INDEX(EUconst_DistributionType,2)=K38,INDEX(EUconst_DistributionType,3)=K38)</f>
        <v>0</v>
      </c>
      <c r="Y38" s="94" t="b">
        <f>M38=INDEX(EUconst_InService,1)</f>
        <v>0</v>
      </c>
      <c r="Z38" s="73"/>
    </row>
    <row r="39" spans="1:26" s="74" customFormat="1" ht="12.75" customHeight="1">
      <c r="A39" s="49"/>
      <c r="B39" s="50"/>
      <c r="C39" s="76"/>
      <c r="D39" s="87" t="s">
        <v>171</v>
      </c>
      <c r="E39" s="343"/>
      <c r="F39" s="344"/>
      <c r="G39" s="344"/>
      <c r="H39" s="344"/>
      <c r="I39" s="345"/>
      <c r="J39" s="6"/>
      <c r="K39" s="7"/>
      <c r="L39" s="7"/>
      <c r="M39" s="6"/>
      <c r="N39" s="184"/>
      <c r="O39" s="52"/>
      <c r="P39" s="49"/>
      <c r="Q39" s="49"/>
      <c r="R39" s="89">
        <f>IF(K39="",INDEX(EUconst_DistributionCorrection,1),INDEX(EUconst_DistributionCorrection,MATCH(K39,EUconst_DistributionType,0)))</f>
        <v>1</v>
      </c>
      <c r="S39" s="90">
        <f>IF(OR(L39="",K39=INDEX(EUconst_DistributionType,2),K39=INDEX(EUconst_DistributionType,3)),INDEX(EUconst_ConfidenceLevel,1),INDEX(EUconst_ConfidenceLevel,MATCH(L39,EUconst_UncertaintyType,0)))</f>
        <v>0.682689250166422</v>
      </c>
      <c r="T39" s="91">
        <f>IF(N39="",2,INDEX(EUconst_CorrelationFactor,MATCH(N39,EUconst_CorrelationType,0)))</f>
        <v>2</v>
      </c>
      <c r="U39" s="186">
        <f>IF(M39=INDEX(EUconst_InService,1),1,IF(N39="",2,N39))</f>
        <v>2</v>
      </c>
      <c r="V39" s="91">
        <f>V38</f>
        <v>1</v>
      </c>
      <c r="W39" s="132">
        <f>IF(J39="","",(J39*U39/R39/TINV(1-S39,10^6))^V39)</f>
      </c>
      <c r="X39" s="94" t="b">
        <f>OR(INDEX(EUconst_DistributionType,2)=K39,INDEX(EUconst_DistributionType,3)=K39)</f>
        <v>0</v>
      </c>
      <c r="Y39" s="94" t="b">
        <f>M39=INDEX(EUconst_InService,1)</f>
        <v>0</v>
      </c>
      <c r="Z39" s="73"/>
    </row>
    <row r="40" spans="1:26" s="74" customFormat="1" ht="12.75" customHeight="1">
      <c r="A40" s="49"/>
      <c r="B40" s="50"/>
      <c r="C40" s="76"/>
      <c r="D40" s="87" t="s">
        <v>175</v>
      </c>
      <c r="E40" s="343"/>
      <c r="F40" s="344"/>
      <c r="G40" s="344"/>
      <c r="H40" s="344"/>
      <c r="I40" s="345"/>
      <c r="J40" s="6"/>
      <c r="K40" s="7"/>
      <c r="L40" s="7"/>
      <c r="M40" s="6"/>
      <c r="N40" s="184"/>
      <c r="O40" s="52"/>
      <c r="P40" s="49"/>
      <c r="Q40" s="49"/>
      <c r="R40" s="89">
        <f>IF(K40="",INDEX(EUconst_DistributionCorrection,1),INDEX(EUconst_DistributionCorrection,MATCH(K40,EUconst_DistributionType,0)))</f>
        <v>1</v>
      </c>
      <c r="S40" s="90">
        <f>IF(OR(L40="",K40=INDEX(EUconst_DistributionType,2),K40=INDEX(EUconst_DistributionType,3)),INDEX(EUconst_ConfidenceLevel,1),INDEX(EUconst_ConfidenceLevel,MATCH(L40,EUconst_UncertaintyType,0)))</f>
        <v>0.682689250166422</v>
      </c>
      <c r="T40" s="91">
        <f>IF(N40="",2,INDEX(EUconst_CorrelationFactor,MATCH(N40,EUconst_CorrelationType,0)))</f>
        <v>2</v>
      </c>
      <c r="U40" s="186">
        <f>IF(M40=INDEX(EUconst_InService,1),1,IF(N40="",2,N40))</f>
        <v>2</v>
      </c>
      <c r="V40" s="91">
        <f>V39</f>
        <v>1</v>
      </c>
      <c r="W40" s="132">
        <f>IF(J40="","",(J40*U40/R40/TINV(1-S40,10^6))^V40)</f>
      </c>
      <c r="X40" s="94" t="b">
        <f>OR(INDEX(EUconst_DistributionType,2)=K40,INDEX(EUconst_DistributionType,3)=K40)</f>
        <v>0</v>
      </c>
      <c r="Y40" s="94" t="b">
        <f>M40=INDEX(EUconst_InService,1)</f>
        <v>0</v>
      </c>
      <c r="Z40" s="73"/>
    </row>
    <row r="41" spans="1:26" s="74" customFormat="1" ht="12.75" customHeight="1">
      <c r="A41" s="49"/>
      <c r="B41" s="50"/>
      <c r="C41" s="76"/>
      <c r="D41" s="87" t="s">
        <v>176</v>
      </c>
      <c r="E41" s="355"/>
      <c r="F41" s="356"/>
      <c r="G41" s="356"/>
      <c r="H41" s="356"/>
      <c r="I41" s="357"/>
      <c r="J41" s="9"/>
      <c r="K41" s="10"/>
      <c r="L41" s="10"/>
      <c r="M41" s="9"/>
      <c r="N41" s="185"/>
      <c r="O41" s="52"/>
      <c r="P41" s="49"/>
      <c r="Q41" s="49"/>
      <c r="R41" s="89">
        <f>IF(K41="",INDEX(EUconst_DistributionCorrection,1),INDEX(EUconst_DistributionCorrection,MATCH(K41,EUconst_DistributionType,0)))</f>
        <v>1</v>
      </c>
      <c r="S41" s="90">
        <f>IF(OR(L41="",K41=INDEX(EUconst_DistributionType,2),K41=INDEX(EUconst_DistributionType,3)),INDEX(EUconst_ConfidenceLevel,1),INDEX(EUconst_ConfidenceLevel,MATCH(L41,EUconst_UncertaintyType,0)))</f>
        <v>0.682689250166422</v>
      </c>
      <c r="T41" s="91">
        <f>IF(N41="",2,INDEX(EUconst_CorrelationFactor,MATCH(N41,EUconst_CorrelationType,0)))</f>
        <v>2</v>
      </c>
      <c r="U41" s="186">
        <f>IF(M41=INDEX(EUconst_InService,1),1,IF(N41="",2,N41))</f>
        <v>2</v>
      </c>
      <c r="V41" s="91">
        <f>V40</f>
        <v>1</v>
      </c>
      <c r="W41" s="132">
        <f>IF(J41="","",(J41*U41/R41/TINV(1-S41,10^6))^V41)</f>
      </c>
      <c r="X41" s="94" t="b">
        <f>OR(INDEX(EUconst_DistributionType,2)=K41,INDEX(EUconst_DistributionType,3)=K41)</f>
        <v>0</v>
      </c>
      <c r="Y41" s="94" t="b">
        <f>M41=INDEX(EUconst_InService,1)</f>
        <v>0</v>
      </c>
      <c r="Z41" s="73">
        <f>IF(H41="","",ABS(I41)^T41*(ABS(H41)*J41/R41/TINV(1-S41,10^6))^2)</f>
      </c>
    </row>
    <row r="42" spans="1:26" s="74" customFormat="1" ht="4.5" customHeight="1">
      <c r="A42" s="49"/>
      <c r="B42" s="50"/>
      <c r="C42" s="76"/>
      <c r="D42" s="16"/>
      <c r="E42" s="77"/>
      <c r="F42" s="77"/>
      <c r="G42" s="77"/>
      <c r="H42" s="77"/>
      <c r="I42" s="77"/>
      <c r="J42" s="77"/>
      <c r="K42" s="77"/>
      <c r="L42" s="77"/>
      <c r="M42" s="77"/>
      <c r="N42" s="77"/>
      <c r="O42" s="52"/>
      <c r="P42" s="49"/>
      <c r="Q42" s="49"/>
      <c r="R42" s="49"/>
      <c r="S42" s="49"/>
      <c r="T42" s="49"/>
      <c r="U42" s="49"/>
      <c r="V42" s="49"/>
      <c r="W42" s="49"/>
      <c r="X42" s="49"/>
      <c r="Y42" s="49"/>
      <c r="Z42" s="73"/>
    </row>
    <row r="43" spans="1:26" s="74" customFormat="1" ht="12.75" customHeight="1">
      <c r="A43" s="49"/>
      <c r="B43" s="50"/>
      <c r="C43" s="76"/>
      <c r="D43" s="84" t="s">
        <v>177</v>
      </c>
      <c r="E43" s="346" t="str">
        <f>Translations!$B$121</f>
        <v>Är mängderna i punkt a korrelerande eller icke-korrelerande?</v>
      </c>
      <c r="F43" s="346"/>
      <c r="G43" s="346"/>
      <c r="H43" s="346"/>
      <c r="I43" s="347"/>
      <c r="J43" s="12"/>
      <c r="O43" s="52"/>
      <c r="P43" s="49"/>
      <c r="Q43" s="49"/>
      <c r="R43" s="49"/>
      <c r="S43" s="49"/>
      <c r="T43" s="91">
        <f>IF(J43="",2,INDEX(EUconst_CorrelationFactor,MATCH(J43,EUconst_CorrelationType,0)))</f>
        <v>2</v>
      </c>
      <c r="U43" s="49"/>
      <c r="V43" s="49"/>
      <c r="W43" s="49"/>
      <c r="X43" s="49"/>
      <c r="Y43" s="49"/>
      <c r="Z43" s="73"/>
    </row>
    <row r="44" spans="1:26" s="74" customFormat="1" ht="25.5" customHeight="1">
      <c r="A44" s="49"/>
      <c r="B44" s="50"/>
      <c r="C44" s="76"/>
      <c r="D44" s="84"/>
      <c r="E44" s="313" t="str">
        <f>Translations!$B$122</f>
        <v>Ange här huruvida mängderna i-v i punkt a är korrelerande eller icke-korrelerande. Om denna punkt lämnas tom antas att mängderna i punkt a är korrelerande.</v>
      </c>
      <c r="F44" s="313"/>
      <c r="G44" s="313"/>
      <c r="H44" s="313"/>
      <c r="I44" s="313"/>
      <c r="J44" s="313"/>
      <c r="K44" s="313"/>
      <c r="O44" s="52"/>
      <c r="P44" s="49"/>
      <c r="Q44" s="49"/>
      <c r="R44" s="49"/>
      <c r="S44" s="49"/>
      <c r="T44" s="103"/>
      <c r="U44" s="49"/>
      <c r="V44" s="49"/>
      <c r="W44" s="49"/>
      <c r="X44" s="49"/>
      <c r="Y44" s="49"/>
      <c r="Z44" s="73"/>
    </row>
    <row r="45" spans="1:26" s="74" customFormat="1" ht="4.5" customHeight="1">
      <c r="A45" s="49"/>
      <c r="B45" s="50"/>
      <c r="C45" s="76"/>
      <c r="D45" s="16"/>
      <c r="E45" s="77"/>
      <c r="F45" s="77"/>
      <c r="G45" s="77"/>
      <c r="H45" s="77"/>
      <c r="J45" s="77"/>
      <c r="K45" s="77"/>
      <c r="O45" s="52"/>
      <c r="P45" s="49"/>
      <c r="Q45" s="49"/>
      <c r="R45" s="49"/>
      <c r="S45" s="49"/>
      <c r="T45" s="49"/>
      <c r="U45" s="49"/>
      <c r="V45" s="49"/>
      <c r="W45" s="49"/>
      <c r="X45" s="49"/>
      <c r="Y45" s="49"/>
      <c r="Z45" s="73"/>
    </row>
    <row r="46" spans="1:26" s="74" customFormat="1" ht="12.75" customHeight="1">
      <c r="A46" s="49"/>
      <c r="B46" s="50"/>
      <c r="C46" s="76"/>
      <c r="D46" s="84" t="s">
        <v>178</v>
      </c>
      <c r="E46" s="314" t="str">
        <f>Translations!$B$123</f>
        <v>Övergripande osäkerhet (k= 1)</v>
      </c>
      <c r="F46" s="314"/>
      <c r="G46" s="314"/>
      <c r="H46" s="314"/>
      <c r="I46" s="348"/>
      <c r="J46" s="113">
        <f>IF(COUNT(W37:W41)=0,"",SUM(W37:W41)^(1/(3-T43)))</f>
      </c>
      <c r="L46" s="77"/>
      <c r="M46" s="114"/>
      <c r="N46" s="77"/>
      <c r="O46" s="52"/>
      <c r="P46" s="49"/>
      <c r="Q46" s="49"/>
      <c r="R46" s="49"/>
      <c r="S46" s="49"/>
      <c r="T46" s="49"/>
      <c r="U46" s="49"/>
      <c r="V46" s="49"/>
      <c r="W46" s="49"/>
      <c r="X46" s="49"/>
      <c r="Y46" s="49"/>
      <c r="Z46" s="73"/>
    </row>
    <row r="47" spans="1:26" s="74" customFormat="1" ht="12.75" customHeight="1">
      <c r="A47" s="49"/>
      <c r="B47" s="50"/>
      <c r="C47" s="76"/>
      <c r="D47" s="84" t="s">
        <v>179</v>
      </c>
      <c r="E47" s="314" t="str">
        <f>Translations!$B$124</f>
        <v>Övergripande osäkerhet (k= 2)</v>
      </c>
      <c r="F47" s="314"/>
      <c r="G47" s="314"/>
      <c r="H47" s="314"/>
      <c r="I47" s="348"/>
      <c r="J47" s="116">
        <f>IF(J46="","",J46*2)</f>
      </c>
      <c r="L47" s="77"/>
      <c r="M47" s="77"/>
      <c r="N47" s="77"/>
      <c r="O47" s="52"/>
      <c r="P47" s="49"/>
      <c r="Q47" s="49"/>
      <c r="R47" s="49"/>
      <c r="S47" s="49"/>
      <c r="T47" s="49"/>
      <c r="U47" s="49"/>
      <c r="V47" s="49"/>
      <c r="W47" s="118"/>
      <c r="X47" s="118"/>
      <c r="Y47" s="118"/>
      <c r="Z47" s="73"/>
    </row>
    <row r="48" spans="1:26" s="74" customFormat="1" ht="33" customHeight="1">
      <c r="A48" s="49"/>
      <c r="B48" s="50"/>
      <c r="C48" s="76"/>
      <c r="D48" s="16"/>
      <c r="E48" s="316" t="str">
        <f>Translations!$B$114</f>
        <v>Detta är osäkerheten av bestämmandet av den mängduppgift om bränsle-/materialmängden som används på anläggningen på årsnivå. Detta osäkerhetsvärde jämförs med den största tillåtna osäkerheten som motsvarar bestämningsnivån. Till exempel den största tillåtna osäkerheten som motsvarar nivå 4 för mängduppgiften för bränslen i standardberäkningsmetoden är +/- 1,5 % under kalenderåret.</v>
      </c>
      <c r="F48" s="316"/>
      <c r="G48" s="316"/>
      <c r="H48" s="316"/>
      <c r="I48" s="316"/>
      <c r="J48" s="316"/>
      <c r="K48" s="316"/>
      <c r="L48" s="77"/>
      <c r="M48" s="77"/>
      <c r="N48" s="77"/>
      <c r="O48" s="52"/>
      <c r="P48" s="49"/>
      <c r="Q48" s="49"/>
      <c r="R48" s="49"/>
      <c r="S48" s="49"/>
      <c r="T48" s="49"/>
      <c r="U48" s="49"/>
      <c r="V48" s="49"/>
      <c r="W48" s="49"/>
      <c r="X48" s="49"/>
      <c r="Y48" s="49"/>
      <c r="Z48" s="73"/>
    </row>
    <row r="49" spans="1:31" ht="12.75" customHeight="1" thickBot="1">
      <c r="A49" s="62"/>
      <c r="B49" s="50"/>
      <c r="C49" s="63"/>
      <c r="D49" s="64"/>
      <c r="E49" s="65"/>
      <c r="F49" s="66"/>
      <c r="G49" s="67"/>
      <c r="H49" s="67"/>
      <c r="I49" s="67"/>
      <c r="J49" s="67"/>
      <c r="K49" s="67"/>
      <c r="L49" s="67"/>
      <c r="M49" s="67"/>
      <c r="N49" s="67"/>
      <c r="O49" s="68"/>
      <c r="P49" s="69"/>
      <c r="Q49" s="69"/>
      <c r="R49" s="69"/>
      <c r="S49" s="69"/>
      <c r="T49" s="69"/>
      <c r="U49" s="69"/>
      <c r="V49" s="69"/>
      <c r="W49" s="70"/>
      <c r="X49" s="70"/>
      <c r="Y49" s="70"/>
      <c r="Z49" s="71"/>
      <c r="AA49" s="72"/>
      <c r="AB49" s="72"/>
      <c r="AC49" s="72"/>
      <c r="AD49" s="72"/>
      <c r="AE49" s="72"/>
    </row>
    <row r="50" spans="1:26" s="74" customFormat="1" ht="12.75" customHeight="1" thickBot="1">
      <c r="A50" s="49"/>
      <c r="B50" s="50"/>
      <c r="C50" s="16"/>
      <c r="D50" s="16"/>
      <c r="E50" s="16"/>
      <c r="F50" s="16"/>
      <c r="G50" s="16"/>
      <c r="H50" s="16"/>
      <c r="I50" s="16"/>
      <c r="J50" s="16"/>
      <c r="K50" s="16"/>
      <c r="L50" s="16"/>
      <c r="M50" s="16"/>
      <c r="N50" s="16"/>
      <c r="O50" s="52"/>
      <c r="P50" s="49"/>
      <c r="Q50" s="49"/>
      <c r="R50" s="49"/>
      <c r="S50" s="49"/>
      <c r="T50" s="49"/>
      <c r="U50" s="49"/>
      <c r="V50" s="49"/>
      <c r="W50" s="49"/>
      <c r="X50" s="49"/>
      <c r="Y50" s="49"/>
      <c r="Z50" s="73"/>
    </row>
    <row r="51" spans="1:26" s="74" customFormat="1" ht="15.75" customHeight="1" thickBot="1">
      <c r="A51" s="49"/>
      <c r="B51" s="50"/>
      <c r="C51" s="75">
        <f>C13+1</f>
        <v>2</v>
      </c>
      <c r="D51" s="16"/>
      <c r="E51" s="328" t="str">
        <f>Translations!$B$53</f>
        <v>Detta är ett valfritt verktyg för beräkning av osäkerhet i anslutning till mätning på årsnivå.</v>
      </c>
      <c r="F51" s="328"/>
      <c r="G51" s="328"/>
      <c r="H51" s="328"/>
      <c r="I51" s="328"/>
      <c r="J51" s="328"/>
      <c r="K51" s="328"/>
      <c r="L51" s="328"/>
      <c r="M51" s="328"/>
      <c r="N51" s="328"/>
      <c r="O51" s="52"/>
      <c r="P51" s="49"/>
      <c r="Q51" s="49"/>
      <c r="R51" s="49"/>
      <c r="S51" s="49"/>
      <c r="T51" s="49"/>
      <c r="U51" s="49"/>
      <c r="V51" s="49"/>
      <c r="W51" s="49"/>
      <c r="X51" s="49"/>
      <c r="Y51" s="49"/>
      <c r="Z51" s="73"/>
    </row>
    <row r="52" spans="1:26" s="74" customFormat="1" ht="4.5" customHeight="1">
      <c r="A52" s="49"/>
      <c r="B52" s="50"/>
      <c r="C52" s="76"/>
      <c r="D52" s="16"/>
      <c r="E52" s="77"/>
      <c r="F52" s="77"/>
      <c r="G52" s="77"/>
      <c r="H52" s="77"/>
      <c r="I52" s="77"/>
      <c r="J52" s="77"/>
      <c r="K52" s="77"/>
      <c r="L52" s="77"/>
      <c r="M52" s="77"/>
      <c r="N52" s="77"/>
      <c r="O52" s="52"/>
      <c r="P52" s="49"/>
      <c r="Q52" s="49"/>
      <c r="R52" s="49"/>
      <c r="S52" s="49"/>
      <c r="T52" s="49"/>
      <c r="U52" s="49"/>
      <c r="V52" s="49"/>
      <c r="W52" s="49"/>
      <c r="X52" s="49"/>
      <c r="Y52" s="49"/>
      <c r="Z52" s="73"/>
    </row>
    <row r="53" spans="1:26" s="74" customFormat="1" ht="12.75" customHeight="1">
      <c r="A53" s="49"/>
      <c r="B53" s="50"/>
      <c r="C53" s="76"/>
      <c r="D53" s="16"/>
      <c r="E53" s="319" t="str">
        <f>Translations!$B$117</f>
        <v>Osäkerhet som gäller mängd</v>
      </c>
      <c r="F53" s="322" t="str">
        <f>Translations!$B$68</f>
        <v>Ange den relativa osäkerheten för det enskilda mätningstillfället uttryckt i procent.</v>
      </c>
      <c r="G53" s="322"/>
      <c r="H53" s="322"/>
      <c r="I53" s="322"/>
      <c r="J53" s="322"/>
      <c r="K53" s="322"/>
      <c r="L53" s="322"/>
      <c r="M53" s="322"/>
      <c r="N53" s="322"/>
      <c r="O53" s="52"/>
      <c r="P53" s="49"/>
      <c r="Q53" s="49"/>
      <c r="R53" s="49"/>
      <c r="S53" s="49"/>
      <c r="T53" s="49"/>
      <c r="U53" s="49"/>
      <c r="V53" s="49"/>
      <c r="W53" s="49"/>
      <c r="X53" s="49"/>
      <c r="Y53" s="49"/>
      <c r="Z53" s="73"/>
    </row>
    <row r="54" spans="1:26" s="74" customFormat="1" ht="25.5" customHeight="1">
      <c r="A54" s="49"/>
      <c r="B54" s="50"/>
      <c r="C54" s="76"/>
      <c r="D54" s="16"/>
      <c r="E54" s="325"/>
      <c r="F54" s="322" t="str">
        <f>Translations!$B$70</f>
        <v>Osäkerheten kan erhållas från olika källor, t.ex. det högsta tillåtna felet under drift i enlighet med lagstiftningen om mätinstrument, osäkerhet frånkalibrering, utrustningstillverkarens handlingar osv.</v>
      </c>
      <c r="G54" s="322"/>
      <c r="H54" s="322"/>
      <c r="I54" s="322"/>
      <c r="J54" s="322"/>
      <c r="K54" s="322"/>
      <c r="L54" s="322"/>
      <c r="M54" s="322"/>
      <c r="N54" s="322"/>
      <c r="O54" s="52"/>
      <c r="P54" s="49"/>
      <c r="Q54" s="49"/>
      <c r="R54" s="49"/>
      <c r="S54" s="49"/>
      <c r="T54" s="49"/>
      <c r="U54" s="49"/>
      <c r="V54" s="49"/>
      <c r="W54" s="49"/>
      <c r="X54" s="49"/>
      <c r="Y54" s="49"/>
      <c r="Z54" s="73"/>
    </row>
    <row r="55" spans="1:26" s="74" customFormat="1" ht="25.5" customHeight="1">
      <c r="A55" s="49"/>
      <c r="B55" s="50"/>
      <c r="C55" s="76"/>
      <c r="D55" s="16"/>
      <c r="E55" s="321"/>
      <c r="F55" s="322" t="str">
        <f>Translations!$B$71</f>
        <v>Osäkerhetsfördelningens typ och täckning i anslutning till procentandelen i fråga (standard eller utvidgad) ska meddelas i de följande kolumnerna (se nedan).</v>
      </c>
      <c r="G55" s="322"/>
      <c r="H55" s="322"/>
      <c r="I55" s="322"/>
      <c r="J55" s="322"/>
      <c r="K55" s="322"/>
      <c r="L55" s="322"/>
      <c r="M55" s="322"/>
      <c r="N55" s="322"/>
      <c r="O55" s="52"/>
      <c r="P55" s="49"/>
      <c r="Q55" s="49"/>
      <c r="R55" s="49"/>
      <c r="S55" s="49"/>
      <c r="T55" s="49"/>
      <c r="U55" s="49"/>
      <c r="V55" s="49"/>
      <c r="W55" s="49"/>
      <c r="X55" s="49"/>
      <c r="Y55" s="49"/>
      <c r="Z55" s="73"/>
    </row>
    <row r="56" spans="1:26" s="74" customFormat="1" ht="12.75" customHeight="1">
      <c r="A56" s="49"/>
      <c r="B56" s="50"/>
      <c r="C56" s="76"/>
      <c r="D56" s="16"/>
      <c r="E56" s="319" t="str">
        <f>Translations!$B$72</f>
        <v>Fördelningstyp</v>
      </c>
      <c r="F56" s="322" t="str">
        <f>Translations!$B$73</f>
        <v>Ange här den fördelningstyp som lämpar sig för osäkerheten genom att välja ett av följande alternativ (rullgardinsmeny):</v>
      </c>
      <c r="G56" s="322"/>
      <c r="H56" s="322"/>
      <c r="I56" s="322"/>
      <c r="J56" s="322"/>
      <c r="K56" s="322"/>
      <c r="L56" s="322"/>
      <c r="M56" s="322"/>
      <c r="N56" s="322"/>
      <c r="O56" s="52"/>
      <c r="P56" s="49"/>
      <c r="Q56" s="49"/>
      <c r="R56" s="49"/>
      <c r="S56" s="49"/>
      <c r="T56" s="49"/>
      <c r="U56" s="49"/>
      <c r="V56" s="49"/>
      <c r="W56" s="49"/>
      <c r="X56" s="49"/>
      <c r="Y56" s="49"/>
      <c r="Z56" s="73"/>
    </row>
    <row r="57" spans="1:26" s="74" customFormat="1" ht="25.5" customHeight="1">
      <c r="A57" s="78"/>
      <c r="B57" s="50"/>
      <c r="C57" s="16"/>
      <c r="D57" s="16"/>
      <c r="E57" s="325"/>
      <c r="F57" s="83" t="s">
        <v>41</v>
      </c>
      <c r="G57" s="313" t="str">
        <f>Translations!$B$74</f>
        <v>normalfördelning: en fördelning av detta slag förekommer i typiska fall i fråga om osäkerheter som erhålls från kalibreringsrapporter, utrustningstillverkarens handlingar och kombinerade osäkerheter.</v>
      </c>
      <c r="H57" s="313"/>
      <c r="I57" s="313"/>
      <c r="J57" s="313"/>
      <c r="K57" s="313"/>
      <c r="L57" s="313"/>
      <c r="M57" s="313"/>
      <c r="N57" s="313"/>
      <c r="O57" s="80"/>
      <c r="P57" s="81"/>
      <c r="Q57" s="81"/>
      <c r="R57" s="81"/>
      <c r="S57" s="81"/>
      <c r="T57" s="81"/>
      <c r="U57" s="81"/>
      <c r="V57" s="81"/>
      <c r="W57" s="82"/>
      <c r="X57" s="82"/>
      <c r="Y57" s="82"/>
      <c r="Z57" s="73"/>
    </row>
    <row r="58" spans="1:26" s="74" customFormat="1" ht="12.75" customHeight="1">
      <c r="A58" s="78"/>
      <c r="B58" s="50"/>
      <c r="C58" s="16"/>
      <c r="D58" s="16"/>
      <c r="E58" s="325"/>
      <c r="F58" s="83" t="s">
        <v>41</v>
      </c>
      <c r="G58" s="313" t="str">
        <f>Translations!$B$118</f>
        <v>jämn fördelning: en fördelning av detta slag förekommer i typiska fall i fråga om största tillåtna fel, toleranser och osäkerheter som meddelas i referenshandlingar.</v>
      </c>
      <c r="H58" s="313"/>
      <c r="I58" s="313"/>
      <c r="J58" s="313"/>
      <c r="K58" s="313"/>
      <c r="L58" s="313"/>
      <c r="M58" s="313"/>
      <c r="N58" s="313"/>
      <c r="O58" s="80"/>
      <c r="P58" s="81"/>
      <c r="Q58" s="81"/>
      <c r="R58" s="81"/>
      <c r="S58" s="81"/>
      <c r="T58" s="81"/>
      <c r="U58" s="81"/>
      <c r="V58" s="81"/>
      <c r="W58" s="82"/>
      <c r="X58" s="82"/>
      <c r="Y58" s="82"/>
      <c r="Z58" s="73"/>
    </row>
    <row r="59" spans="1:26" s="74" customFormat="1" ht="25.5" customHeight="1">
      <c r="A59" s="78"/>
      <c r="B59" s="50"/>
      <c r="C59" s="16"/>
      <c r="D59" s="16"/>
      <c r="E59" s="325"/>
      <c r="F59" s="83" t="s">
        <v>41</v>
      </c>
      <c r="G59" s="313" t="str">
        <f>Translations!$B$76</f>
        <v>triangelfördelning: en fördelning av detta slag används typiskt t.ex. i fall i vilka det endast finns lite populationsdata eller i vilka relationen mellan variabler är känd men datamängden är liten osv.</v>
      </c>
      <c r="H59" s="313"/>
      <c r="I59" s="313"/>
      <c r="J59" s="313"/>
      <c r="K59" s="313"/>
      <c r="L59" s="313"/>
      <c r="M59" s="313"/>
      <c r="N59" s="313"/>
      <c r="O59" s="80"/>
      <c r="P59" s="81"/>
      <c r="Q59" s="81"/>
      <c r="R59" s="81"/>
      <c r="S59" s="81"/>
      <c r="T59" s="81"/>
      <c r="U59" s="81"/>
      <c r="V59" s="81"/>
      <c r="W59" s="82"/>
      <c r="X59" s="82"/>
      <c r="Y59" s="82"/>
      <c r="Z59" s="73"/>
    </row>
    <row r="60" spans="1:26" s="74" customFormat="1" ht="12.75" customHeight="1">
      <c r="A60" s="78"/>
      <c r="B60" s="50"/>
      <c r="C60" s="16"/>
      <c r="D60" s="16"/>
      <c r="E60" s="321"/>
      <c r="F60" s="83" t="s">
        <v>41</v>
      </c>
      <c r="G60" s="326" t="str">
        <f>Translations!$B$119</f>
        <v>okänd fördelning: om fördelningstypen är okänd, är antagandet att typen är jämn fördelning.</v>
      </c>
      <c r="H60" s="326"/>
      <c r="I60" s="326"/>
      <c r="J60" s="326"/>
      <c r="K60" s="326"/>
      <c r="L60" s="326"/>
      <c r="M60" s="326"/>
      <c r="N60" s="326"/>
      <c r="O60" s="80"/>
      <c r="P60" s="81"/>
      <c r="Q60" s="81"/>
      <c r="R60" s="81"/>
      <c r="S60" s="81"/>
      <c r="T60" s="81"/>
      <c r="U60" s="81"/>
      <c r="V60" s="81"/>
      <c r="W60" s="82"/>
      <c r="X60" s="82"/>
      <c r="Y60" s="82"/>
      <c r="Z60" s="73"/>
    </row>
    <row r="61" spans="1:26" s="74" customFormat="1" ht="12.75" customHeight="1">
      <c r="A61" s="49"/>
      <c r="B61" s="50"/>
      <c r="C61" s="76"/>
      <c r="D61" s="16"/>
      <c r="E61" s="319" t="str">
        <f>Translations!$B$78</f>
        <v>Standardosäkerhet eller utvidgad osäkerhet?</v>
      </c>
      <c r="F61" s="322" t="str">
        <f>Translations!$B$79</f>
        <v>Om normalfördelning används som typ, ange här om den osäkerhet som anges är en standardosäkerhet (1σ, k=1, 68 %) eller utvidgad osäkerhet (2σ, k=2, 95 %).</v>
      </c>
      <c r="G61" s="322"/>
      <c r="H61" s="322"/>
      <c r="I61" s="322"/>
      <c r="J61" s="322"/>
      <c r="K61" s="322"/>
      <c r="L61" s="322"/>
      <c r="M61" s="322"/>
      <c r="N61" s="322"/>
      <c r="O61" s="52"/>
      <c r="P61" s="49"/>
      <c r="Q61" s="49"/>
      <c r="R61" s="49"/>
      <c r="S61" s="49"/>
      <c r="T61" s="49"/>
      <c r="U61" s="49"/>
      <c r="V61" s="49"/>
      <c r="W61" s="49"/>
      <c r="X61" s="49"/>
      <c r="Y61" s="49"/>
      <c r="Z61" s="73"/>
    </row>
    <row r="62" spans="1:26" s="74" customFormat="1" ht="25.5" customHeight="1">
      <c r="A62" s="49"/>
      <c r="B62" s="50"/>
      <c r="C62" s="76"/>
      <c r="D62" s="16"/>
      <c r="E62" s="321"/>
      <c r="F62" s="322" t="str">
        <f>Translations!$B$80</f>
        <v>För alla övriga fördelningstyper är denna cell grå (ej relevant, uppgift kan inte matas i fältet).</v>
      </c>
      <c r="G62" s="322"/>
      <c r="H62" s="322"/>
      <c r="I62" s="322"/>
      <c r="J62" s="322"/>
      <c r="K62" s="322"/>
      <c r="L62" s="322"/>
      <c r="M62" s="322"/>
      <c r="N62" s="322"/>
      <c r="O62" s="52"/>
      <c r="P62" s="49"/>
      <c r="Q62" s="49"/>
      <c r="R62" s="49"/>
      <c r="S62" s="49"/>
      <c r="T62" s="49"/>
      <c r="U62" s="49"/>
      <c r="V62" s="49"/>
      <c r="W62" s="49"/>
      <c r="X62" s="49"/>
      <c r="Y62" s="49"/>
      <c r="Z62" s="73"/>
    </row>
    <row r="63" spans="1:26" s="74" customFormat="1" ht="25.5" customHeight="1">
      <c r="A63" s="49"/>
      <c r="B63" s="50"/>
      <c r="C63" s="76"/>
      <c r="D63" s="16"/>
      <c r="E63" s="319" t="str">
        <f>Translations!$B$81</f>
        <v>Är osäkerhetsvärdet "i drift"?</v>
      </c>
      <c r="F63" s="322" t="str">
        <f>Translations!$B$82</f>
        <v>Välj här om den osäkerhet som anges är "i drift" eller inte. "I drift" betyder att den fastställda osäkerheten tar hänsyn till alla parametrar som påverkar mätinstrumentets osäkerhet medan den används, t.ex. krypning.</v>
      </c>
      <c r="G63" s="322"/>
      <c r="H63" s="322"/>
      <c r="I63" s="322"/>
      <c r="J63" s="322"/>
      <c r="K63" s="322"/>
      <c r="L63" s="322"/>
      <c r="M63" s="322"/>
      <c r="N63" s="322"/>
      <c r="O63" s="52"/>
      <c r="P63" s="49"/>
      <c r="Q63" s="49"/>
      <c r="R63" s="49"/>
      <c r="S63" s="49"/>
      <c r="T63" s="49"/>
      <c r="U63" s="49"/>
      <c r="V63" s="49"/>
      <c r="W63" s="49"/>
      <c r="X63" s="49"/>
      <c r="Y63" s="49"/>
      <c r="Z63" s="73"/>
    </row>
    <row r="64" spans="1:26" s="74" customFormat="1" ht="25.5" customHeight="1">
      <c r="A64" s="49"/>
      <c r="B64" s="50"/>
      <c r="C64" s="76"/>
      <c r="D64" s="16"/>
      <c r="E64" s="321"/>
      <c r="F64" s="322" t="str">
        <f>Translations!$B$83</f>
        <v>Osäkerheten är "ej i drift", om det är fråga om det högsta tillåtna felet (MPE) osv.</v>
      </c>
      <c r="G64" s="322"/>
      <c r="H64" s="322"/>
      <c r="I64" s="322"/>
      <c r="J64" s="322"/>
      <c r="K64" s="322"/>
      <c r="L64" s="322"/>
      <c r="M64" s="322"/>
      <c r="N64" s="322"/>
      <c r="O64" s="52"/>
      <c r="P64" s="49"/>
      <c r="Q64" s="49"/>
      <c r="R64" s="49"/>
      <c r="S64" s="49"/>
      <c r="T64" s="49"/>
      <c r="U64" s="49"/>
      <c r="V64" s="49"/>
      <c r="W64" s="49"/>
      <c r="X64" s="49"/>
      <c r="Y64" s="49"/>
      <c r="Z64" s="73"/>
    </row>
    <row r="65" spans="1:26" s="74" customFormat="1" ht="12.75" customHeight="1">
      <c r="A65" s="49"/>
      <c r="B65" s="50"/>
      <c r="C65" s="76"/>
      <c r="D65" s="16"/>
      <c r="E65" s="319" t="str">
        <f>Translations!$B$84</f>
        <v>Justeringsfaktor </v>
      </c>
      <c r="F65" s="322" t="str">
        <f>Translations!$B$85</f>
        <v>Ange här den justeringsfaktor som används för att omvandla osäkerhetsvärdet från formen "ej i drift" till formen "i drift". Om "i drift" redan valts ovan, är cellen grå och värdet 1.</v>
      </c>
      <c r="G65" s="322"/>
      <c r="H65" s="322"/>
      <c r="I65" s="322"/>
      <c r="J65" s="322"/>
      <c r="K65" s="322"/>
      <c r="L65" s="322"/>
      <c r="M65" s="322"/>
      <c r="N65" s="322"/>
      <c r="O65" s="52"/>
      <c r="P65" s="49"/>
      <c r="Q65" s="49"/>
      <c r="R65" s="49"/>
      <c r="S65" s="49"/>
      <c r="T65" s="49"/>
      <c r="U65" s="49"/>
      <c r="V65" s="49"/>
      <c r="W65" s="49"/>
      <c r="X65" s="49"/>
      <c r="Y65" s="49"/>
      <c r="Z65" s="73"/>
    </row>
    <row r="66" spans="1:26" s="74" customFormat="1" ht="44.25" customHeight="1">
      <c r="A66" s="49"/>
      <c r="B66" s="50"/>
      <c r="C66" s="76"/>
      <c r="D66" s="16"/>
      <c r="E66" s="320"/>
      <c r="F66" s="323" t="str">
        <f>Translations!$B$86</f>
        <v>Mer information om tillämpning av justeringsfaktorn finns i GD4 och i Energimyndighetens anvisning om osäkerhetsbedömning. Om osäkerheten är det högsta tillåtna felet som anges i lagstiftningen om mätinstrument (MPE), kontrollera att du anger osäkerheten då MPE är i användning (MPES) i enlighet med det som fastställs i lagstiftningen (MPES är ofta två gånger MPE, men inte alltid). Observera att justeringsfaktorn är en annan omständighet än faktorn 2 som omvandlar standardosäkerhet till utvidgad osäkerhet (gäller normalfördelningar).</v>
      </c>
      <c r="G66" s="323"/>
      <c r="H66" s="323"/>
      <c r="I66" s="323"/>
      <c r="J66" s="323"/>
      <c r="K66" s="323"/>
      <c r="L66" s="323"/>
      <c r="M66" s="323"/>
      <c r="N66" s="323"/>
      <c r="O66" s="52"/>
      <c r="P66" s="49"/>
      <c r="Q66" s="49"/>
      <c r="R66" s="49"/>
      <c r="S66" s="49"/>
      <c r="T66" s="49"/>
      <c r="U66" s="49"/>
      <c r="V66" s="49"/>
      <c r="W66" s="49"/>
      <c r="X66" s="49"/>
      <c r="Y66" s="49"/>
      <c r="Z66" s="73"/>
    </row>
    <row r="67" spans="1:26" s="74" customFormat="1" ht="12.75" customHeight="1">
      <c r="A67" s="49"/>
      <c r="B67" s="50"/>
      <c r="C67" s="76"/>
      <c r="D67" s="16"/>
      <c r="E67" s="321"/>
      <c r="F67" s="324" t="str">
        <f>Translations!$B$87</f>
        <v>Om ingen siffra matas in som justeringsfaktor används siffran 2 då osäkerheten omvandlas till formen "i drift" vid beräkningen.</v>
      </c>
      <c r="G67" s="324"/>
      <c r="H67" s="324"/>
      <c r="I67" s="324"/>
      <c r="J67" s="324"/>
      <c r="K67" s="324"/>
      <c r="L67" s="324"/>
      <c r="M67" s="324"/>
      <c r="N67" s="324"/>
      <c r="O67" s="52"/>
      <c r="P67" s="49"/>
      <c r="Q67" s="49"/>
      <c r="R67" s="49"/>
      <c r="S67" s="49"/>
      <c r="T67" s="49"/>
      <c r="U67" s="49"/>
      <c r="V67" s="49"/>
      <c r="W67" s="49"/>
      <c r="X67" s="49"/>
      <c r="Y67" s="49"/>
      <c r="Z67" s="73"/>
    </row>
    <row r="68" spans="1:26" s="74" customFormat="1" ht="12.75" customHeight="1">
      <c r="A68" s="49"/>
      <c r="B68" s="50"/>
      <c r="C68" s="76"/>
      <c r="D68" s="16"/>
      <c r="E68" s="319" t="str">
        <f>Translations!$B$88</f>
        <v>Korrelerande eller icke-korrelerande?</v>
      </c>
      <c r="F68" s="322" t="str">
        <f>Translations!$B$89</f>
        <v>Ange här uppgift om huruvida de enskilda mätresultaten är korrelerande eller icke-korrelerande.</v>
      </c>
      <c r="G68" s="322"/>
      <c r="H68" s="322"/>
      <c r="I68" s="322"/>
      <c r="J68" s="322"/>
      <c r="K68" s="322"/>
      <c r="L68" s="322"/>
      <c r="M68" s="322"/>
      <c r="N68" s="322"/>
      <c r="O68" s="52"/>
      <c r="P68" s="49"/>
      <c r="Q68" s="49"/>
      <c r="R68" s="49"/>
      <c r="S68" s="49"/>
      <c r="T68" s="49"/>
      <c r="U68" s="49"/>
      <c r="V68" s="49"/>
      <c r="W68" s="49"/>
      <c r="X68" s="49"/>
      <c r="Y68" s="49"/>
      <c r="Z68" s="73"/>
    </row>
    <row r="69" spans="1:26" s="74" customFormat="1" ht="14.25" customHeight="1">
      <c r="A69" s="49"/>
      <c r="B69" s="50"/>
      <c r="C69" s="76"/>
      <c r="D69" s="16"/>
      <c r="E69" s="325"/>
      <c r="F69" s="322" t="str">
        <f>Translations!$B$90</f>
        <v>Två mätresultat är korrelerande om till exempel avvikelsen från "verkligt värde" systematiskt går i samma riktning och inte uppvisar en slumpmässig fördelning.</v>
      </c>
      <c r="G69" s="322"/>
      <c r="H69" s="322"/>
      <c r="I69" s="322"/>
      <c r="J69" s="322"/>
      <c r="K69" s="322"/>
      <c r="L69" s="322"/>
      <c r="M69" s="322"/>
      <c r="N69" s="322"/>
      <c r="O69" s="52"/>
      <c r="P69" s="49"/>
      <c r="Q69" s="49"/>
      <c r="R69" s="49"/>
      <c r="S69" s="49"/>
      <c r="T69" s="49"/>
      <c r="U69" s="49"/>
      <c r="V69" s="49"/>
      <c r="W69" s="49"/>
      <c r="X69" s="49"/>
      <c r="Y69" s="49"/>
      <c r="Z69" s="73"/>
    </row>
    <row r="70" spans="1:26" s="74" customFormat="1" ht="24" customHeight="1">
      <c r="A70" s="49"/>
      <c r="B70" s="50"/>
      <c r="C70" s="76"/>
      <c r="D70" s="16"/>
      <c r="E70" s="325"/>
      <c r="F70" s="322" t="str">
        <f>Translations!$B$91</f>
        <v>Mätresultat kan vara korrelerande om samma mätinstrument eller mätmetod används vid mätningen.</v>
      </c>
      <c r="G70" s="322"/>
      <c r="H70" s="322"/>
      <c r="I70" s="322"/>
      <c r="J70" s="322"/>
      <c r="K70" s="322"/>
      <c r="L70" s="322"/>
      <c r="M70" s="322"/>
      <c r="N70" s="322"/>
      <c r="O70" s="52"/>
      <c r="P70" s="49"/>
      <c r="Q70" s="49"/>
      <c r="R70" s="49"/>
      <c r="S70" s="49"/>
      <c r="T70" s="49"/>
      <c r="U70" s="49"/>
      <c r="V70" s="49"/>
      <c r="W70" s="49"/>
      <c r="X70" s="49"/>
      <c r="Y70" s="49"/>
      <c r="Z70" s="73"/>
    </row>
    <row r="71" spans="1:26" s="74" customFormat="1" ht="24" customHeight="1">
      <c r="A71" s="49"/>
      <c r="B71" s="50"/>
      <c r="C71" s="76"/>
      <c r="D71" s="16"/>
      <c r="E71" s="325"/>
      <c r="F71" s="322" t="str">
        <f>Translations!$B$92</f>
        <v>Exempel: Vare parti fast bränsle som levereras till anläggningen mäts med verksamhetsutövarens bilvåg. I detta fall kan mätningstillfällena antas vara korrelerande.</v>
      </c>
      <c r="G71" s="322"/>
      <c r="H71" s="322"/>
      <c r="I71" s="322"/>
      <c r="J71" s="322"/>
      <c r="K71" s="322"/>
      <c r="L71" s="322"/>
      <c r="M71" s="322"/>
      <c r="N71" s="322"/>
      <c r="O71" s="52"/>
      <c r="P71" s="49"/>
      <c r="Q71" s="49"/>
      <c r="R71" s="49"/>
      <c r="S71" s="49"/>
      <c r="T71" s="49"/>
      <c r="U71" s="49"/>
      <c r="V71" s="49"/>
      <c r="W71" s="49"/>
      <c r="X71" s="49"/>
      <c r="Y71" s="49"/>
      <c r="Z71" s="73"/>
    </row>
    <row r="72" spans="1:26" s="74" customFormat="1" ht="12.75" customHeight="1">
      <c r="A72" s="49"/>
      <c r="B72" s="50"/>
      <c r="C72" s="76"/>
      <c r="D72" s="16"/>
      <c r="E72" s="77"/>
      <c r="F72" s="77"/>
      <c r="G72" s="77"/>
      <c r="H72" s="77"/>
      <c r="I72" s="77"/>
      <c r="J72" s="77"/>
      <c r="K72" s="77"/>
      <c r="L72" s="77"/>
      <c r="M72" s="77"/>
      <c r="N72" s="77"/>
      <c r="O72" s="52"/>
      <c r="P72" s="49"/>
      <c r="Q72" s="49"/>
      <c r="R72" s="49"/>
      <c r="S72" s="49"/>
      <c r="T72" s="49"/>
      <c r="U72" s="49"/>
      <c r="V72" s="49"/>
      <c r="W72" s="49"/>
      <c r="X72" s="49"/>
      <c r="Y72" s="49"/>
      <c r="Z72" s="73"/>
    </row>
    <row r="73" spans="1:26" s="74" customFormat="1" ht="12.75" customHeight="1">
      <c r="A73" s="49"/>
      <c r="B73" s="50"/>
      <c r="C73" s="76"/>
      <c r="D73" s="84" t="s">
        <v>172</v>
      </c>
      <c r="E73" s="317" t="str">
        <f>Translations!$B$93</f>
        <v>Mängduppgift om bränsle-/materialmängd som levererats till/förbrukats på anläggningen</v>
      </c>
      <c r="F73" s="317"/>
      <c r="G73" s="317"/>
      <c r="H73" s="317"/>
      <c r="I73" s="317"/>
      <c r="J73" s="317"/>
      <c r="K73" s="317"/>
      <c r="L73" s="317"/>
      <c r="M73" s="317"/>
      <c r="N73" s="318"/>
      <c r="O73" s="52"/>
      <c r="P73" s="49"/>
      <c r="Q73" s="49"/>
      <c r="R73" s="49"/>
      <c r="S73" s="49"/>
      <c r="T73" s="49"/>
      <c r="U73" s="49"/>
      <c r="V73" s="49"/>
      <c r="W73" s="49"/>
      <c r="X73" s="49"/>
      <c r="Y73" s="49"/>
      <c r="Z73" s="73"/>
    </row>
    <row r="74" spans="1:26" s="74" customFormat="1" ht="48" customHeight="1">
      <c r="A74" s="49"/>
      <c r="B74" s="50"/>
      <c r="C74" s="76"/>
      <c r="D74" s="16"/>
      <c r="E74" s="349" t="str">
        <f>Translations!$B$120</f>
        <v>Mängd – ange parametern</v>
      </c>
      <c r="F74" s="350"/>
      <c r="G74" s="350"/>
      <c r="H74" s="350"/>
      <c r="I74" s="351"/>
      <c r="J74" s="85" t="str">
        <f>Translations!$B$117</f>
        <v>Osäkerhet som gäller mängd</v>
      </c>
      <c r="K74" s="85" t="str">
        <f>Translations!$B$72</f>
        <v>Fördelningstyp</v>
      </c>
      <c r="L74" s="85" t="str">
        <f>Translations!$B$78</f>
        <v>Standardosäkerhet eller utvidgad osäkerhet?</v>
      </c>
      <c r="M74" s="85" t="str">
        <f>Translations!$B$81</f>
        <v>Är osäkerhetsvärdet "i drift"?</v>
      </c>
      <c r="N74" s="85" t="str">
        <f>Translations!$B$84</f>
        <v>Justeringsfaktor </v>
      </c>
      <c r="O74" s="52"/>
      <c r="P74" s="49"/>
      <c r="Q74" s="49"/>
      <c r="R74" s="86" t="s">
        <v>166</v>
      </c>
      <c r="S74" s="86" t="s">
        <v>164</v>
      </c>
      <c r="T74" s="86" t="s">
        <v>165</v>
      </c>
      <c r="U74" s="86" t="s">
        <v>190</v>
      </c>
      <c r="V74" s="49" t="s">
        <v>170</v>
      </c>
      <c r="W74" s="86" t="s">
        <v>167</v>
      </c>
      <c r="X74" s="86" t="s">
        <v>168</v>
      </c>
      <c r="Y74" s="86" t="s">
        <v>191</v>
      </c>
      <c r="Z74" s="73"/>
    </row>
    <row r="75" spans="1:26" s="74" customFormat="1" ht="12.75" customHeight="1">
      <c r="A75" s="49"/>
      <c r="B75" s="50"/>
      <c r="C75" s="76"/>
      <c r="D75" s="87" t="s">
        <v>173</v>
      </c>
      <c r="E75" s="352"/>
      <c r="F75" s="353"/>
      <c r="G75" s="353"/>
      <c r="H75" s="353"/>
      <c r="I75" s="354"/>
      <c r="J75" s="3"/>
      <c r="K75" s="4"/>
      <c r="L75" s="4"/>
      <c r="M75" s="6"/>
      <c r="N75" s="183"/>
      <c r="O75" s="52"/>
      <c r="P75" s="49"/>
      <c r="Q75" s="49"/>
      <c r="R75" s="89">
        <f>IF(K75="",INDEX(EUconst_DistributionCorrection,1),INDEX(EUconst_DistributionCorrection,MATCH(K75,EUconst_DistributionType,0)))</f>
        <v>1</v>
      </c>
      <c r="S75" s="90">
        <f>IF(OR(L75="",K75=INDEX(EUconst_DistributionType,2),K75=INDEX(EUconst_DistributionType,3)),INDEX(EUconst_ConfidenceLevel,1),INDEX(EUconst_ConfidenceLevel,MATCH(L75,EUconst_UncertaintyType,0)))</f>
        <v>0.682689250166422</v>
      </c>
      <c r="T75" s="91">
        <f>IF(N75="",2,INDEX(EUconst_CorrelationFactor,MATCH(N75,EUconst_CorrelationType,0)))</f>
        <v>2</v>
      </c>
      <c r="U75" s="186">
        <f>IF(M75=INDEX(EUconst_InService,1),1,IF(N75="",2,N75))</f>
        <v>2</v>
      </c>
      <c r="V75" s="91">
        <f>IF(J81="",1,3-T81)</f>
        <v>1</v>
      </c>
      <c r="W75" s="132">
        <f>IF(J75="","",(J75*U75/R75/TINV(1-S75,10^6))^V75)</f>
      </c>
      <c r="X75" s="94" t="b">
        <f>OR(INDEX(EUconst_DistributionType,2)=K75,INDEX(EUconst_DistributionType,3)=K75)</f>
        <v>0</v>
      </c>
      <c r="Y75" s="94" t="b">
        <f>M75=INDEX(EUconst_InService,1)</f>
        <v>0</v>
      </c>
      <c r="Z75" s="73"/>
    </row>
    <row r="76" spans="1:26" s="74" customFormat="1" ht="12.75" customHeight="1">
      <c r="A76" s="49"/>
      <c r="B76" s="50"/>
      <c r="C76" s="76"/>
      <c r="D76" s="87" t="s">
        <v>174</v>
      </c>
      <c r="E76" s="343"/>
      <c r="F76" s="344"/>
      <c r="G76" s="344"/>
      <c r="H76" s="344"/>
      <c r="I76" s="345"/>
      <c r="J76" s="6"/>
      <c r="K76" s="7"/>
      <c r="L76" s="7"/>
      <c r="M76" s="6"/>
      <c r="N76" s="184"/>
      <c r="O76" s="52"/>
      <c r="P76" s="49"/>
      <c r="Q76" s="49"/>
      <c r="R76" s="89">
        <f>IF(K76="",INDEX(EUconst_DistributionCorrection,1),INDEX(EUconst_DistributionCorrection,MATCH(K76,EUconst_DistributionType,0)))</f>
        <v>1</v>
      </c>
      <c r="S76" s="90">
        <f>IF(OR(L76="",K76=INDEX(EUconst_DistributionType,2),K76=INDEX(EUconst_DistributionType,3)),INDEX(EUconst_ConfidenceLevel,1),INDEX(EUconst_ConfidenceLevel,MATCH(L76,EUconst_UncertaintyType,0)))</f>
        <v>0.682689250166422</v>
      </c>
      <c r="T76" s="91">
        <f>IF(N76="",2,INDEX(EUconst_CorrelationFactor,MATCH(N76,EUconst_CorrelationType,0)))</f>
        <v>2</v>
      </c>
      <c r="U76" s="186">
        <f>IF(M76=INDEX(EUconst_InService,1),1,IF(N76="",2,N76))</f>
        <v>2</v>
      </c>
      <c r="V76" s="91">
        <f>V75</f>
        <v>1</v>
      </c>
      <c r="W76" s="132">
        <f>IF(J76="","",(J76*U76/R76/TINV(1-S76,10^6))^V76)</f>
      </c>
      <c r="X76" s="94" t="b">
        <f>OR(INDEX(EUconst_DistributionType,2)=K76,INDEX(EUconst_DistributionType,3)=K76)</f>
        <v>0</v>
      </c>
      <c r="Y76" s="94" t="b">
        <f>M76=INDEX(EUconst_InService,1)</f>
        <v>0</v>
      </c>
      <c r="Z76" s="73"/>
    </row>
    <row r="77" spans="1:26" s="74" customFormat="1" ht="12.75" customHeight="1">
      <c r="A77" s="49"/>
      <c r="B77" s="50"/>
      <c r="C77" s="76"/>
      <c r="D77" s="87" t="s">
        <v>171</v>
      </c>
      <c r="E77" s="343"/>
      <c r="F77" s="344"/>
      <c r="G77" s="344"/>
      <c r="H77" s="344"/>
      <c r="I77" s="345"/>
      <c r="J77" s="6"/>
      <c r="K77" s="7"/>
      <c r="L77" s="7"/>
      <c r="M77" s="6"/>
      <c r="N77" s="184"/>
      <c r="O77" s="52"/>
      <c r="P77" s="49"/>
      <c r="Q77" s="49"/>
      <c r="R77" s="89">
        <f>IF(K77="",INDEX(EUconst_DistributionCorrection,1),INDEX(EUconst_DistributionCorrection,MATCH(K77,EUconst_DistributionType,0)))</f>
        <v>1</v>
      </c>
      <c r="S77" s="90">
        <f>IF(OR(L77="",K77=INDEX(EUconst_DistributionType,2),K77=INDEX(EUconst_DistributionType,3)),INDEX(EUconst_ConfidenceLevel,1),INDEX(EUconst_ConfidenceLevel,MATCH(L77,EUconst_UncertaintyType,0)))</f>
        <v>0.682689250166422</v>
      </c>
      <c r="T77" s="91">
        <f>IF(N77="",2,INDEX(EUconst_CorrelationFactor,MATCH(N77,EUconst_CorrelationType,0)))</f>
        <v>2</v>
      </c>
      <c r="U77" s="186">
        <f>IF(M77=INDEX(EUconst_InService,1),1,IF(N77="",2,N77))</f>
        <v>2</v>
      </c>
      <c r="V77" s="91">
        <f>V76</f>
        <v>1</v>
      </c>
      <c r="W77" s="132">
        <f>IF(J77="","",(J77*U77/R77/TINV(1-S77,10^6))^V77)</f>
      </c>
      <c r="X77" s="94" t="b">
        <f>OR(INDEX(EUconst_DistributionType,2)=K77,INDEX(EUconst_DistributionType,3)=K77)</f>
        <v>0</v>
      </c>
      <c r="Y77" s="94" t="b">
        <f>M77=INDEX(EUconst_InService,1)</f>
        <v>0</v>
      </c>
      <c r="Z77" s="73"/>
    </row>
    <row r="78" spans="1:26" s="74" customFormat="1" ht="12.75" customHeight="1">
      <c r="A78" s="49"/>
      <c r="B78" s="50"/>
      <c r="C78" s="76"/>
      <c r="D78" s="87" t="s">
        <v>175</v>
      </c>
      <c r="E78" s="343"/>
      <c r="F78" s="344"/>
      <c r="G78" s="344"/>
      <c r="H78" s="344"/>
      <c r="I78" s="345"/>
      <c r="J78" s="6"/>
      <c r="K78" s="7"/>
      <c r="L78" s="7"/>
      <c r="M78" s="6"/>
      <c r="N78" s="184"/>
      <c r="O78" s="52"/>
      <c r="P78" s="49"/>
      <c r="Q78" s="49"/>
      <c r="R78" s="89">
        <f>IF(K78="",INDEX(EUconst_DistributionCorrection,1),INDEX(EUconst_DistributionCorrection,MATCH(K78,EUconst_DistributionType,0)))</f>
        <v>1</v>
      </c>
      <c r="S78" s="90">
        <f>IF(OR(L78="",K78=INDEX(EUconst_DistributionType,2),K78=INDEX(EUconst_DistributionType,3)),INDEX(EUconst_ConfidenceLevel,1),INDEX(EUconst_ConfidenceLevel,MATCH(L78,EUconst_UncertaintyType,0)))</f>
        <v>0.682689250166422</v>
      </c>
      <c r="T78" s="91">
        <f>IF(N78="",2,INDEX(EUconst_CorrelationFactor,MATCH(N78,EUconst_CorrelationType,0)))</f>
        <v>2</v>
      </c>
      <c r="U78" s="186">
        <f>IF(M78=INDEX(EUconst_InService,1),1,IF(N78="",2,N78))</f>
        <v>2</v>
      </c>
      <c r="V78" s="91">
        <f>V77</f>
        <v>1</v>
      </c>
      <c r="W78" s="132">
        <f>IF(J78="","",(J78*U78/R78/TINV(1-S78,10^6))^V78)</f>
      </c>
      <c r="X78" s="94" t="b">
        <f>OR(INDEX(EUconst_DistributionType,2)=K78,INDEX(EUconst_DistributionType,3)=K78)</f>
        <v>0</v>
      </c>
      <c r="Y78" s="94" t="b">
        <f>M78=INDEX(EUconst_InService,1)</f>
        <v>0</v>
      </c>
      <c r="Z78" s="73"/>
    </row>
    <row r="79" spans="1:26" s="74" customFormat="1" ht="12.75" customHeight="1">
      <c r="A79" s="49"/>
      <c r="B79" s="50"/>
      <c r="C79" s="76"/>
      <c r="D79" s="87" t="s">
        <v>176</v>
      </c>
      <c r="E79" s="343"/>
      <c r="F79" s="344"/>
      <c r="G79" s="344"/>
      <c r="H79" s="344"/>
      <c r="I79" s="345"/>
      <c r="J79" s="9"/>
      <c r="K79" s="10"/>
      <c r="L79" s="10"/>
      <c r="M79" s="9"/>
      <c r="N79" s="185"/>
      <c r="O79" s="52"/>
      <c r="P79" s="49"/>
      <c r="Q79" s="49"/>
      <c r="R79" s="89">
        <f>IF(K79="",INDEX(EUconst_DistributionCorrection,1),INDEX(EUconst_DistributionCorrection,MATCH(K79,EUconst_DistributionType,0)))</f>
        <v>1</v>
      </c>
      <c r="S79" s="90">
        <f>IF(OR(L79="",K79=INDEX(EUconst_DistributionType,2),K79=INDEX(EUconst_DistributionType,3)),INDEX(EUconst_ConfidenceLevel,1),INDEX(EUconst_ConfidenceLevel,MATCH(L79,EUconst_UncertaintyType,0)))</f>
        <v>0.682689250166422</v>
      </c>
      <c r="T79" s="91">
        <f>IF(N79="",2,INDEX(EUconst_CorrelationFactor,MATCH(N79,EUconst_CorrelationType,0)))</f>
        <v>2</v>
      </c>
      <c r="U79" s="186">
        <f>IF(M79=INDEX(EUconst_InService,1),1,IF(N79="",2,N79))</f>
        <v>2</v>
      </c>
      <c r="V79" s="91">
        <f>V78</f>
        <v>1</v>
      </c>
      <c r="W79" s="132">
        <f>IF(J79="","",(J79*U79/R79/TINV(1-S79,10^6))^V79)</f>
      </c>
      <c r="X79" s="94" t="b">
        <f>OR(INDEX(EUconst_DistributionType,2)=K79,INDEX(EUconst_DistributionType,3)=K79)</f>
        <v>0</v>
      </c>
      <c r="Y79" s="94" t="b">
        <f>M79=INDEX(EUconst_InService,1)</f>
        <v>0</v>
      </c>
      <c r="Z79" s="73">
        <f>IF(H79="","",ABS(I79)^T79*(ABS(H79)*J79/R79/TINV(1-S79,10^6))^2)</f>
      </c>
    </row>
    <row r="80" spans="1:26" s="74" customFormat="1" ht="4.5" customHeight="1">
      <c r="A80" s="49"/>
      <c r="B80" s="50"/>
      <c r="C80" s="76"/>
      <c r="D80" s="16"/>
      <c r="E80" s="77"/>
      <c r="F80" s="77"/>
      <c r="G80" s="77"/>
      <c r="H80" s="77"/>
      <c r="I80" s="77"/>
      <c r="J80" s="77"/>
      <c r="K80" s="77"/>
      <c r="L80" s="77"/>
      <c r="M80" s="77"/>
      <c r="N80" s="77"/>
      <c r="O80" s="52"/>
      <c r="P80" s="49"/>
      <c r="Q80" s="49"/>
      <c r="R80" s="49"/>
      <c r="S80" s="49"/>
      <c r="T80" s="49"/>
      <c r="U80" s="49"/>
      <c r="V80" s="49"/>
      <c r="W80" s="49"/>
      <c r="X80" s="49"/>
      <c r="Y80" s="49"/>
      <c r="Z80" s="73"/>
    </row>
    <row r="81" spans="1:26" s="74" customFormat="1" ht="12.75" customHeight="1">
      <c r="A81" s="49"/>
      <c r="B81" s="50"/>
      <c r="C81" s="76"/>
      <c r="D81" s="84" t="s">
        <v>177</v>
      </c>
      <c r="E81" s="346" t="str">
        <f>Translations!$B$121</f>
        <v>Är mängderna i punkt a korrelerande eller icke-korrelerande?</v>
      </c>
      <c r="F81" s="346"/>
      <c r="G81" s="346"/>
      <c r="H81" s="346"/>
      <c r="I81" s="347"/>
      <c r="J81" s="12"/>
      <c r="O81" s="52"/>
      <c r="P81" s="49"/>
      <c r="Q81" s="49"/>
      <c r="R81" s="49"/>
      <c r="S81" s="49"/>
      <c r="T81" s="91">
        <f>IF(J81="",2,INDEX(EUconst_CorrelationFactor,MATCH(J81,EUconst_CorrelationType,0)))</f>
        <v>2</v>
      </c>
      <c r="U81" s="49"/>
      <c r="V81" s="49"/>
      <c r="W81" s="49"/>
      <c r="X81" s="49"/>
      <c r="Y81" s="49"/>
      <c r="Z81" s="73"/>
    </row>
    <row r="82" spans="1:26" s="74" customFormat="1" ht="25.5" customHeight="1">
      <c r="A82" s="49"/>
      <c r="B82" s="50"/>
      <c r="C82" s="76"/>
      <c r="D82" s="84"/>
      <c r="E82" s="313" t="str">
        <f>Translations!$B$122</f>
        <v>Ange här huruvida mängderna i-v i punkt a är korrelerande eller icke-korrelerande. Om denna punkt lämnas tom antas att mängderna i punkt a är korrelerande.</v>
      </c>
      <c r="F82" s="313"/>
      <c r="G82" s="313"/>
      <c r="H82" s="313"/>
      <c r="I82" s="313"/>
      <c r="J82" s="313"/>
      <c r="K82" s="313"/>
      <c r="O82" s="52"/>
      <c r="P82" s="49"/>
      <c r="Q82" s="49"/>
      <c r="R82" s="49"/>
      <c r="S82" s="49"/>
      <c r="T82" s="103"/>
      <c r="U82" s="49"/>
      <c r="V82" s="49"/>
      <c r="W82" s="49"/>
      <c r="X82" s="49"/>
      <c r="Y82" s="49"/>
      <c r="Z82" s="73"/>
    </row>
    <row r="83" spans="1:26" s="74" customFormat="1" ht="4.5" customHeight="1">
      <c r="A83" s="49"/>
      <c r="B83" s="50"/>
      <c r="C83" s="76"/>
      <c r="D83" s="16"/>
      <c r="E83" s="77"/>
      <c r="F83" s="77"/>
      <c r="G83" s="77"/>
      <c r="H83" s="77"/>
      <c r="J83" s="77"/>
      <c r="K83" s="77"/>
      <c r="O83" s="52"/>
      <c r="P83" s="49"/>
      <c r="Q83" s="49"/>
      <c r="R83" s="49"/>
      <c r="S83" s="49"/>
      <c r="T83" s="49"/>
      <c r="U83" s="49"/>
      <c r="V83" s="49"/>
      <c r="W83" s="49"/>
      <c r="X83" s="49"/>
      <c r="Y83" s="49"/>
      <c r="Z83" s="73"/>
    </row>
    <row r="84" spans="1:26" s="74" customFormat="1" ht="12.75" customHeight="1">
      <c r="A84" s="49"/>
      <c r="B84" s="50"/>
      <c r="C84" s="76"/>
      <c r="D84" s="84" t="s">
        <v>178</v>
      </c>
      <c r="E84" s="314" t="str">
        <f>Translations!$B$123</f>
        <v>Övergripande osäkerhet (k= 1)</v>
      </c>
      <c r="F84" s="314"/>
      <c r="G84" s="314"/>
      <c r="H84" s="314"/>
      <c r="I84" s="348"/>
      <c r="J84" s="113">
        <f>IF(COUNT(W75:W79)=0,"",SUM(W75:W79)^(1/(3-T81)))</f>
      </c>
      <c r="L84" s="77"/>
      <c r="M84" s="114"/>
      <c r="N84" s="77"/>
      <c r="O84" s="52"/>
      <c r="P84" s="49"/>
      <c r="Q84" s="49"/>
      <c r="R84" s="49"/>
      <c r="S84" s="49"/>
      <c r="T84" s="49"/>
      <c r="U84" s="49"/>
      <c r="V84" s="49"/>
      <c r="W84" s="49"/>
      <c r="X84" s="49"/>
      <c r="Y84" s="49"/>
      <c r="Z84" s="73"/>
    </row>
    <row r="85" spans="1:26" s="74" customFormat="1" ht="12.75" customHeight="1">
      <c r="A85" s="49"/>
      <c r="B85" s="50"/>
      <c r="C85" s="76"/>
      <c r="D85" s="84" t="s">
        <v>179</v>
      </c>
      <c r="E85" s="314" t="str">
        <f>Translations!$B$124</f>
        <v>Övergripande osäkerhet (k= 2)</v>
      </c>
      <c r="F85" s="314"/>
      <c r="G85" s="314"/>
      <c r="H85" s="314"/>
      <c r="I85" s="348"/>
      <c r="J85" s="116">
        <f>IF(J84="","",J84*2)</f>
      </c>
      <c r="L85" s="77"/>
      <c r="M85" s="77"/>
      <c r="N85" s="77"/>
      <c r="O85" s="52"/>
      <c r="P85" s="49"/>
      <c r="Q85" s="49"/>
      <c r="R85" s="49"/>
      <c r="S85" s="49"/>
      <c r="T85" s="49"/>
      <c r="U85" s="49"/>
      <c r="V85" s="49"/>
      <c r="W85" s="118"/>
      <c r="X85" s="118"/>
      <c r="Y85" s="118"/>
      <c r="Z85" s="73"/>
    </row>
    <row r="86" spans="1:26" s="74" customFormat="1" ht="42" customHeight="1">
      <c r="A86" s="49"/>
      <c r="B86" s="50"/>
      <c r="C86" s="76"/>
      <c r="D86" s="16"/>
      <c r="E86" s="316" t="str">
        <f>Translations!$B$114</f>
        <v>Detta är osäkerheten av bestämmandet av den mängduppgift om bränsle-/materialmängden som används på anläggningen på årsnivå. Detta osäkerhetsvärde jämförs med den största tillåtna osäkerheten som motsvarar bestämningsnivån. Till exempel den största tillåtna osäkerheten som motsvarar nivå 4 för mängduppgiften för bränslen i standardberäkningsmetoden är +/- 1,5 % under kalenderåret.</v>
      </c>
      <c r="F86" s="316"/>
      <c r="G86" s="316"/>
      <c r="H86" s="316"/>
      <c r="I86" s="316"/>
      <c r="J86" s="316"/>
      <c r="K86" s="316"/>
      <c r="L86" s="77"/>
      <c r="M86" s="77"/>
      <c r="N86" s="77"/>
      <c r="O86" s="52"/>
      <c r="P86" s="49"/>
      <c r="Q86" s="49"/>
      <c r="R86" s="49"/>
      <c r="S86" s="49"/>
      <c r="T86" s="49"/>
      <c r="U86" s="49"/>
      <c r="V86" s="49"/>
      <c r="W86" s="49"/>
      <c r="X86" s="49"/>
      <c r="Y86" s="49"/>
      <c r="Z86" s="73"/>
    </row>
    <row r="87" spans="1:31" ht="12.75" customHeight="1" thickBot="1">
      <c r="A87" s="62"/>
      <c r="B87" s="50"/>
      <c r="C87" s="63"/>
      <c r="D87" s="64"/>
      <c r="E87" s="65"/>
      <c r="F87" s="66"/>
      <c r="G87" s="67"/>
      <c r="H87" s="67"/>
      <c r="I87" s="67"/>
      <c r="J87" s="67"/>
      <c r="K87" s="67"/>
      <c r="L87" s="67"/>
      <c r="M87" s="67"/>
      <c r="N87" s="67"/>
      <c r="O87" s="68"/>
      <c r="P87" s="69"/>
      <c r="Q87" s="69"/>
      <c r="R87" s="69"/>
      <c r="S87" s="69"/>
      <c r="T87" s="69"/>
      <c r="U87" s="69"/>
      <c r="V87" s="69"/>
      <c r="W87" s="70"/>
      <c r="X87" s="70"/>
      <c r="Y87" s="70"/>
      <c r="Z87" s="71"/>
      <c r="AA87" s="72"/>
      <c r="AB87" s="72"/>
      <c r="AC87" s="72"/>
      <c r="AD87" s="72"/>
      <c r="AE87" s="72"/>
    </row>
    <row r="88" spans="1:26" s="74" customFormat="1" ht="12.75" customHeight="1" thickBot="1">
      <c r="A88" s="49"/>
      <c r="B88" s="50"/>
      <c r="C88" s="16"/>
      <c r="D88" s="16"/>
      <c r="E88" s="16"/>
      <c r="F88" s="16"/>
      <c r="G88" s="16"/>
      <c r="H88" s="16"/>
      <c r="I88" s="16"/>
      <c r="J88" s="16"/>
      <c r="K88" s="16"/>
      <c r="L88" s="16"/>
      <c r="M88" s="16"/>
      <c r="N88" s="16"/>
      <c r="O88" s="52"/>
      <c r="P88" s="49"/>
      <c r="Q88" s="49"/>
      <c r="R88" s="49"/>
      <c r="S88" s="49"/>
      <c r="T88" s="49"/>
      <c r="U88" s="49"/>
      <c r="V88" s="49"/>
      <c r="W88" s="49"/>
      <c r="X88" s="49"/>
      <c r="Y88" s="49"/>
      <c r="Z88" s="73"/>
    </row>
    <row r="89" spans="1:26" s="74" customFormat="1" ht="15.75" customHeight="1" thickBot="1">
      <c r="A89" s="49"/>
      <c r="B89" s="50"/>
      <c r="C89" s="75">
        <f>C51+1</f>
        <v>3</v>
      </c>
      <c r="D89" s="16"/>
      <c r="E89" s="328" t="str">
        <f>Translations!$B$53</f>
        <v>Detta är ett valfritt verktyg för beräkning av osäkerhet i anslutning till mätning på årsnivå.</v>
      </c>
      <c r="F89" s="328"/>
      <c r="G89" s="328"/>
      <c r="H89" s="328"/>
      <c r="I89" s="328"/>
      <c r="J89" s="328"/>
      <c r="K89" s="328"/>
      <c r="L89" s="328"/>
      <c r="M89" s="328"/>
      <c r="N89" s="328"/>
      <c r="O89" s="52"/>
      <c r="P89" s="49"/>
      <c r="Q89" s="49"/>
      <c r="R89" s="49"/>
      <c r="S89" s="49"/>
      <c r="T89" s="49"/>
      <c r="U89" s="49"/>
      <c r="V89" s="49"/>
      <c r="W89" s="49"/>
      <c r="X89" s="49"/>
      <c r="Y89" s="49"/>
      <c r="Z89" s="73"/>
    </row>
    <row r="90" spans="1:26" s="74" customFormat="1" ht="4.5" customHeight="1">
      <c r="A90" s="49"/>
      <c r="B90" s="50"/>
      <c r="C90" s="76"/>
      <c r="D90" s="16"/>
      <c r="E90" s="77"/>
      <c r="F90" s="77"/>
      <c r="G90" s="77"/>
      <c r="H90" s="77"/>
      <c r="I90" s="77"/>
      <c r="J90" s="77"/>
      <c r="K90" s="77"/>
      <c r="L90" s="77"/>
      <c r="M90" s="77"/>
      <c r="N90" s="77"/>
      <c r="O90" s="52"/>
      <c r="P90" s="49"/>
      <c r="Q90" s="49"/>
      <c r="R90" s="49"/>
      <c r="S90" s="49"/>
      <c r="T90" s="49"/>
      <c r="U90" s="49"/>
      <c r="V90" s="49"/>
      <c r="W90" s="49"/>
      <c r="X90" s="49"/>
      <c r="Y90" s="49"/>
      <c r="Z90" s="73"/>
    </row>
    <row r="91" spans="1:26" s="74" customFormat="1" ht="12.75" customHeight="1">
      <c r="A91" s="49"/>
      <c r="B91" s="50"/>
      <c r="C91" s="76"/>
      <c r="D91" s="16"/>
      <c r="E91" s="319" t="str">
        <f>Translations!$B$117</f>
        <v>Osäkerhet som gäller mängd</v>
      </c>
      <c r="F91" s="322" t="str">
        <f>Translations!$B$68</f>
        <v>Ange den relativa osäkerheten för det enskilda mätningstillfället uttryckt i procent.</v>
      </c>
      <c r="G91" s="322"/>
      <c r="H91" s="322"/>
      <c r="I91" s="322"/>
      <c r="J91" s="322"/>
      <c r="K91" s="322"/>
      <c r="L91" s="322"/>
      <c r="M91" s="322"/>
      <c r="N91" s="322"/>
      <c r="O91" s="52"/>
      <c r="P91" s="49"/>
      <c r="Q91" s="49"/>
      <c r="R91" s="49"/>
      <c r="S91" s="49"/>
      <c r="T91" s="49"/>
      <c r="U91" s="49"/>
      <c r="V91" s="49"/>
      <c r="W91" s="49"/>
      <c r="X91" s="49"/>
      <c r="Y91" s="49"/>
      <c r="Z91" s="73"/>
    </row>
    <row r="92" spans="1:26" s="74" customFormat="1" ht="25.5" customHeight="1">
      <c r="A92" s="49"/>
      <c r="B92" s="50"/>
      <c r="C92" s="76"/>
      <c r="D92" s="16"/>
      <c r="E92" s="325"/>
      <c r="F92" s="322" t="str">
        <f>Translations!$B$70</f>
        <v>Osäkerheten kan erhållas från olika källor, t.ex. det högsta tillåtna felet under drift i enlighet med lagstiftningen om mätinstrument, osäkerhet frånkalibrering, utrustningstillverkarens handlingar osv.</v>
      </c>
      <c r="G92" s="322"/>
      <c r="H92" s="322"/>
      <c r="I92" s="322"/>
      <c r="J92" s="322"/>
      <c r="K92" s="322"/>
      <c r="L92" s="322"/>
      <c r="M92" s="322"/>
      <c r="N92" s="322"/>
      <c r="O92" s="52"/>
      <c r="P92" s="49"/>
      <c r="Q92" s="49"/>
      <c r="R92" s="49"/>
      <c r="S92" s="49"/>
      <c r="T92" s="49"/>
      <c r="U92" s="49"/>
      <c r="V92" s="49"/>
      <c r="W92" s="49"/>
      <c r="X92" s="49"/>
      <c r="Y92" s="49"/>
      <c r="Z92" s="73"/>
    </row>
    <row r="93" spans="1:26" s="74" customFormat="1" ht="25.5" customHeight="1">
      <c r="A93" s="49"/>
      <c r="B93" s="50"/>
      <c r="C93" s="76"/>
      <c r="D93" s="16"/>
      <c r="E93" s="321"/>
      <c r="F93" s="322" t="str">
        <f>Translations!$B$71</f>
        <v>Osäkerhetsfördelningens typ och täckning i anslutning till procentandelen i fråga (standard eller utvidgad) ska meddelas i de följande kolumnerna (se nedan).</v>
      </c>
      <c r="G93" s="322"/>
      <c r="H93" s="322"/>
      <c r="I93" s="322"/>
      <c r="J93" s="322"/>
      <c r="K93" s="322"/>
      <c r="L93" s="322"/>
      <c r="M93" s="322"/>
      <c r="N93" s="322"/>
      <c r="O93" s="52"/>
      <c r="P93" s="49"/>
      <c r="Q93" s="49"/>
      <c r="R93" s="49"/>
      <c r="S93" s="49"/>
      <c r="T93" s="49"/>
      <c r="U93" s="49"/>
      <c r="V93" s="49"/>
      <c r="W93" s="49"/>
      <c r="X93" s="49"/>
      <c r="Y93" s="49"/>
      <c r="Z93" s="73"/>
    </row>
    <row r="94" spans="1:26" s="74" customFormat="1" ht="12.75" customHeight="1">
      <c r="A94" s="49"/>
      <c r="B94" s="50"/>
      <c r="C94" s="76"/>
      <c r="D94" s="16"/>
      <c r="E94" s="319" t="str">
        <f>Translations!$B$72</f>
        <v>Fördelningstyp</v>
      </c>
      <c r="F94" s="322" t="str">
        <f>Translations!$B$73</f>
        <v>Ange här den fördelningstyp som lämpar sig för osäkerheten genom att välja ett av följande alternativ (rullgardinsmeny):</v>
      </c>
      <c r="G94" s="322"/>
      <c r="H94" s="322"/>
      <c r="I94" s="322"/>
      <c r="J94" s="322"/>
      <c r="K94" s="322"/>
      <c r="L94" s="322"/>
      <c r="M94" s="322"/>
      <c r="N94" s="322"/>
      <c r="O94" s="52"/>
      <c r="P94" s="49"/>
      <c r="Q94" s="49"/>
      <c r="R94" s="49"/>
      <c r="S94" s="49"/>
      <c r="T94" s="49"/>
      <c r="U94" s="49"/>
      <c r="V94" s="49"/>
      <c r="W94" s="49"/>
      <c r="X94" s="49"/>
      <c r="Y94" s="49"/>
      <c r="Z94" s="73"/>
    </row>
    <row r="95" spans="1:26" s="74" customFormat="1" ht="25.5" customHeight="1">
      <c r="A95" s="78"/>
      <c r="B95" s="50"/>
      <c r="C95" s="16"/>
      <c r="D95" s="16"/>
      <c r="E95" s="325"/>
      <c r="F95" s="83" t="s">
        <v>41</v>
      </c>
      <c r="G95" s="313" t="str">
        <f>Translations!$B$74</f>
        <v>normalfördelning: en fördelning av detta slag förekommer i typiska fall i fråga om osäkerheter som erhålls från kalibreringsrapporter, utrustningstillverkarens handlingar och kombinerade osäkerheter.</v>
      </c>
      <c r="H95" s="313"/>
      <c r="I95" s="313"/>
      <c r="J95" s="313"/>
      <c r="K95" s="313"/>
      <c r="L95" s="313"/>
      <c r="M95" s="313"/>
      <c r="N95" s="313"/>
      <c r="O95" s="80"/>
      <c r="P95" s="81"/>
      <c r="Q95" s="81"/>
      <c r="R95" s="81"/>
      <c r="S95" s="81"/>
      <c r="T95" s="81"/>
      <c r="U95" s="81"/>
      <c r="V95" s="81"/>
      <c r="W95" s="82"/>
      <c r="X95" s="82"/>
      <c r="Y95" s="82"/>
      <c r="Z95" s="73"/>
    </row>
    <row r="96" spans="1:26" s="74" customFormat="1" ht="12.75" customHeight="1">
      <c r="A96" s="78"/>
      <c r="B96" s="50"/>
      <c r="C96" s="16"/>
      <c r="D96" s="16"/>
      <c r="E96" s="325"/>
      <c r="F96" s="83" t="s">
        <v>41</v>
      </c>
      <c r="G96" s="313" t="str">
        <f>Translations!$B$118</f>
        <v>jämn fördelning: en fördelning av detta slag förekommer i typiska fall i fråga om största tillåtna fel, toleranser och osäkerheter som meddelas i referenshandlingar.</v>
      </c>
      <c r="H96" s="313"/>
      <c r="I96" s="313"/>
      <c r="J96" s="313"/>
      <c r="K96" s="313"/>
      <c r="L96" s="313"/>
      <c r="M96" s="313"/>
      <c r="N96" s="313"/>
      <c r="O96" s="80"/>
      <c r="P96" s="81"/>
      <c r="Q96" s="81"/>
      <c r="R96" s="81"/>
      <c r="S96" s="81"/>
      <c r="T96" s="81"/>
      <c r="U96" s="81"/>
      <c r="V96" s="81"/>
      <c r="W96" s="82"/>
      <c r="X96" s="82"/>
      <c r="Y96" s="82"/>
      <c r="Z96" s="73"/>
    </row>
    <row r="97" spans="1:26" s="74" customFormat="1" ht="25.5" customHeight="1">
      <c r="A97" s="78"/>
      <c r="B97" s="50"/>
      <c r="C97" s="16"/>
      <c r="D97" s="16"/>
      <c r="E97" s="325"/>
      <c r="F97" s="83" t="s">
        <v>41</v>
      </c>
      <c r="G97" s="313" t="str">
        <f>Translations!$B$76</f>
        <v>triangelfördelning: en fördelning av detta slag används typiskt t.ex. i fall i vilka det endast finns lite populationsdata eller i vilka relationen mellan variabler är känd men datamängden är liten osv.</v>
      </c>
      <c r="H97" s="313"/>
      <c r="I97" s="313"/>
      <c r="J97" s="313"/>
      <c r="K97" s="313"/>
      <c r="L97" s="313"/>
      <c r="M97" s="313"/>
      <c r="N97" s="313"/>
      <c r="O97" s="80"/>
      <c r="P97" s="81"/>
      <c r="Q97" s="81"/>
      <c r="R97" s="81"/>
      <c r="S97" s="81"/>
      <c r="T97" s="81"/>
      <c r="U97" s="81"/>
      <c r="V97" s="81"/>
      <c r="W97" s="82"/>
      <c r="X97" s="82"/>
      <c r="Y97" s="82"/>
      <c r="Z97" s="73"/>
    </row>
    <row r="98" spans="1:26" s="74" customFormat="1" ht="12.75" customHeight="1">
      <c r="A98" s="78"/>
      <c r="B98" s="50"/>
      <c r="C98" s="16"/>
      <c r="D98" s="16"/>
      <c r="E98" s="321"/>
      <c r="F98" s="83" t="s">
        <v>41</v>
      </c>
      <c r="G98" s="326" t="str">
        <f>Translations!$B$119</f>
        <v>okänd fördelning: om fördelningstypen är okänd, är antagandet att typen är jämn fördelning.</v>
      </c>
      <c r="H98" s="326"/>
      <c r="I98" s="326"/>
      <c r="J98" s="326"/>
      <c r="K98" s="326"/>
      <c r="L98" s="326"/>
      <c r="M98" s="326"/>
      <c r="N98" s="326"/>
      <c r="O98" s="80"/>
      <c r="P98" s="81"/>
      <c r="Q98" s="81"/>
      <c r="R98" s="81"/>
      <c r="S98" s="81"/>
      <c r="T98" s="81"/>
      <c r="U98" s="81"/>
      <c r="V98" s="81"/>
      <c r="W98" s="82"/>
      <c r="X98" s="82"/>
      <c r="Y98" s="82"/>
      <c r="Z98" s="73"/>
    </row>
    <row r="99" spans="1:26" s="74" customFormat="1" ht="12.75" customHeight="1">
      <c r="A99" s="49"/>
      <c r="B99" s="50"/>
      <c r="C99" s="76"/>
      <c r="D99" s="16"/>
      <c r="E99" s="319" t="str">
        <f>Translations!$B$78</f>
        <v>Standardosäkerhet eller utvidgad osäkerhet?</v>
      </c>
      <c r="F99" s="322" t="str">
        <f>Translations!$B$79</f>
        <v>Om normalfördelning används som typ, ange här om den osäkerhet som anges är en standardosäkerhet (1σ, k=1, 68 %) eller utvidgad osäkerhet (2σ, k=2, 95 %).</v>
      </c>
      <c r="G99" s="322"/>
      <c r="H99" s="322"/>
      <c r="I99" s="322"/>
      <c r="J99" s="322"/>
      <c r="K99" s="322"/>
      <c r="L99" s="322"/>
      <c r="M99" s="322"/>
      <c r="N99" s="322"/>
      <c r="O99" s="52"/>
      <c r="P99" s="49"/>
      <c r="Q99" s="49"/>
      <c r="R99" s="49"/>
      <c r="S99" s="49"/>
      <c r="T99" s="49"/>
      <c r="U99" s="49"/>
      <c r="V99" s="49"/>
      <c r="W99" s="49"/>
      <c r="X99" s="49"/>
      <c r="Y99" s="49"/>
      <c r="Z99" s="73"/>
    </row>
    <row r="100" spans="1:26" s="74" customFormat="1" ht="25.5" customHeight="1">
      <c r="A100" s="49"/>
      <c r="B100" s="50"/>
      <c r="C100" s="76"/>
      <c r="D100" s="16"/>
      <c r="E100" s="321"/>
      <c r="F100" s="322" t="str">
        <f>Translations!$B$80</f>
        <v>För alla övriga fördelningstyper är denna cell grå (ej relevant, uppgift kan inte matas i fältet).</v>
      </c>
      <c r="G100" s="322"/>
      <c r="H100" s="322"/>
      <c r="I100" s="322"/>
      <c r="J100" s="322"/>
      <c r="K100" s="322"/>
      <c r="L100" s="322"/>
      <c r="M100" s="322"/>
      <c r="N100" s="322"/>
      <c r="O100" s="52"/>
      <c r="P100" s="49"/>
      <c r="Q100" s="49"/>
      <c r="R100" s="49"/>
      <c r="S100" s="49"/>
      <c r="T100" s="49"/>
      <c r="U100" s="49"/>
      <c r="V100" s="49"/>
      <c r="W100" s="49"/>
      <c r="X100" s="49"/>
      <c r="Y100" s="49"/>
      <c r="Z100" s="73"/>
    </row>
    <row r="101" spans="1:26" s="74" customFormat="1" ht="25.5" customHeight="1">
      <c r="A101" s="49"/>
      <c r="B101" s="50"/>
      <c r="C101" s="76"/>
      <c r="D101" s="16"/>
      <c r="E101" s="319" t="str">
        <f>Translations!$B$81</f>
        <v>Är osäkerhetsvärdet "i drift"?</v>
      </c>
      <c r="F101" s="322" t="str">
        <f>Translations!$B$82</f>
        <v>Välj här om den osäkerhet som anges är "i drift" eller inte. "I drift" betyder att den fastställda osäkerheten tar hänsyn till alla parametrar som påverkar mätinstrumentets osäkerhet medan den används, t.ex. krypning.</v>
      </c>
      <c r="G101" s="322"/>
      <c r="H101" s="322"/>
      <c r="I101" s="322"/>
      <c r="J101" s="322"/>
      <c r="K101" s="322"/>
      <c r="L101" s="322"/>
      <c r="M101" s="322"/>
      <c r="N101" s="322"/>
      <c r="O101" s="52"/>
      <c r="P101" s="49"/>
      <c r="Q101" s="49"/>
      <c r="R101" s="49"/>
      <c r="S101" s="49"/>
      <c r="T101" s="49"/>
      <c r="U101" s="49"/>
      <c r="V101" s="49"/>
      <c r="W101" s="49"/>
      <c r="X101" s="49"/>
      <c r="Y101" s="49"/>
      <c r="Z101" s="73"/>
    </row>
    <row r="102" spans="1:26" s="74" customFormat="1" ht="25.5" customHeight="1">
      <c r="A102" s="49"/>
      <c r="B102" s="50"/>
      <c r="C102" s="76"/>
      <c r="D102" s="16"/>
      <c r="E102" s="321"/>
      <c r="F102" s="322" t="str">
        <f>Translations!$B$83</f>
        <v>Osäkerheten är "ej i drift", om det är fråga om det högsta tillåtna felet (MPE) osv.</v>
      </c>
      <c r="G102" s="322"/>
      <c r="H102" s="322"/>
      <c r="I102" s="322"/>
      <c r="J102" s="322"/>
      <c r="K102" s="322"/>
      <c r="L102" s="322"/>
      <c r="M102" s="322"/>
      <c r="N102" s="322"/>
      <c r="O102" s="52"/>
      <c r="P102" s="49"/>
      <c r="Q102" s="49"/>
      <c r="R102" s="49"/>
      <c r="S102" s="49"/>
      <c r="T102" s="49"/>
      <c r="U102" s="49"/>
      <c r="V102" s="49"/>
      <c r="W102" s="49"/>
      <c r="X102" s="49"/>
      <c r="Y102" s="49"/>
      <c r="Z102" s="73"/>
    </row>
    <row r="103" spans="1:26" s="74" customFormat="1" ht="12.75" customHeight="1">
      <c r="A103" s="49"/>
      <c r="B103" s="50"/>
      <c r="C103" s="76"/>
      <c r="D103" s="16"/>
      <c r="E103" s="319" t="str">
        <f>Translations!$B$84</f>
        <v>Justeringsfaktor </v>
      </c>
      <c r="F103" s="322" t="str">
        <f>Translations!$B$85</f>
        <v>Ange här den justeringsfaktor som används för att omvandla osäkerhetsvärdet från formen "ej i drift" till formen "i drift". Om "i drift" redan valts ovan, är cellen grå och värdet 1.</v>
      </c>
      <c r="G103" s="322"/>
      <c r="H103" s="322"/>
      <c r="I103" s="322"/>
      <c r="J103" s="322"/>
      <c r="K103" s="322"/>
      <c r="L103" s="322"/>
      <c r="M103" s="322"/>
      <c r="N103" s="322"/>
      <c r="O103" s="52"/>
      <c r="P103" s="49"/>
      <c r="Q103" s="49"/>
      <c r="R103" s="49"/>
      <c r="S103" s="49"/>
      <c r="T103" s="49"/>
      <c r="U103" s="49"/>
      <c r="V103" s="49"/>
      <c r="W103" s="49"/>
      <c r="X103" s="49"/>
      <c r="Y103" s="49"/>
      <c r="Z103" s="73"/>
    </row>
    <row r="104" spans="1:26" s="74" customFormat="1" ht="43.5" customHeight="1">
      <c r="A104" s="49"/>
      <c r="B104" s="50"/>
      <c r="C104" s="76"/>
      <c r="D104" s="16"/>
      <c r="E104" s="320"/>
      <c r="F104" s="323" t="str">
        <f>Translations!$B$86</f>
        <v>Mer information om tillämpning av justeringsfaktorn finns i GD4 och i Energimyndighetens anvisning om osäkerhetsbedömning. Om osäkerheten är det högsta tillåtna felet som anges i lagstiftningen om mätinstrument (MPE), kontrollera att du anger osäkerheten då MPE är i användning (MPES) i enlighet med det som fastställs i lagstiftningen (MPES är ofta två gånger MPE, men inte alltid). Observera att justeringsfaktorn är en annan omständighet än faktorn 2 som omvandlar standardosäkerhet till utvidgad osäkerhet (gäller normalfördelningar).</v>
      </c>
      <c r="G104" s="323"/>
      <c r="H104" s="323"/>
      <c r="I104" s="323"/>
      <c r="J104" s="323"/>
      <c r="K104" s="323"/>
      <c r="L104" s="323"/>
      <c r="M104" s="323"/>
      <c r="N104" s="323"/>
      <c r="O104" s="52"/>
      <c r="P104" s="49"/>
      <c r="Q104" s="49"/>
      <c r="R104" s="49"/>
      <c r="S104" s="49"/>
      <c r="T104" s="49"/>
      <c r="U104" s="49"/>
      <c r="V104" s="49"/>
      <c r="W104" s="49"/>
      <c r="X104" s="49"/>
      <c r="Y104" s="49"/>
      <c r="Z104" s="73"/>
    </row>
    <row r="105" spans="1:26" s="74" customFormat="1" ht="12.75" customHeight="1">
      <c r="A105" s="49"/>
      <c r="B105" s="50"/>
      <c r="C105" s="76"/>
      <c r="D105" s="16"/>
      <c r="E105" s="321"/>
      <c r="F105" s="324" t="str">
        <f>Translations!$B$87</f>
        <v>Om ingen siffra matas in som justeringsfaktor används siffran 2 då osäkerheten omvandlas till formen "i drift" vid beräkningen.</v>
      </c>
      <c r="G105" s="324"/>
      <c r="H105" s="324"/>
      <c r="I105" s="324"/>
      <c r="J105" s="324"/>
      <c r="K105" s="324"/>
      <c r="L105" s="324"/>
      <c r="M105" s="324"/>
      <c r="N105" s="324"/>
      <c r="O105" s="52"/>
      <c r="P105" s="49"/>
      <c r="Q105" s="49"/>
      <c r="R105" s="49"/>
      <c r="S105" s="49"/>
      <c r="T105" s="49"/>
      <c r="U105" s="49"/>
      <c r="V105" s="49"/>
      <c r="W105" s="49"/>
      <c r="X105" s="49"/>
      <c r="Y105" s="49"/>
      <c r="Z105" s="73"/>
    </row>
    <row r="106" spans="1:26" s="74" customFormat="1" ht="12.75" customHeight="1">
      <c r="A106" s="49"/>
      <c r="B106" s="50"/>
      <c r="C106" s="76"/>
      <c r="D106" s="16"/>
      <c r="E106" s="319" t="str">
        <f>Translations!$B$88</f>
        <v>Korrelerande eller icke-korrelerande?</v>
      </c>
      <c r="F106" s="322" t="str">
        <f>Translations!$B$89</f>
        <v>Ange här uppgift om huruvida de enskilda mätresultaten är korrelerande eller icke-korrelerande.</v>
      </c>
      <c r="G106" s="322"/>
      <c r="H106" s="322"/>
      <c r="I106" s="322"/>
      <c r="J106" s="322"/>
      <c r="K106" s="322"/>
      <c r="L106" s="322"/>
      <c r="M106" s="322"/>
      <c r="N106" s="322"/>
      <c r="O106" s="52"/>
      <c r="P106" s="49"/>
      <c r="Q106" s="49"/>
      <c r="R106" s="49"/>
      <c r="S106" s="49"/>
      <c r="T106" s="49"/>
      <c r="U106" s="49"/>
      <c r="V106" s="49"/>
      <c r="W106" s="49"/>
      <c r="X106" s="49"/>
      <c r="Y106" s="49"/>
      <c r="Z106" s="73"/>
    </row>
    <row r="107" spans="1:26" s="74" customFormat="1" ht="18" customHeight="1">
      <c r="A107" s="49"/>
      <c r="B107" s="50"/>
      <c r="C107" s="76"/>
      <c r="D107" s="16"/>
      <c r="E107" s="325"/>
      <c r="F107" s="322" t="str">
        <f>Translations!$B$90</f>
        <v>Två mätresultat är korrelerande om till exempel avvikelsen från "verkligt värde" systematiskt går i samma riktning och inte uppvisar en slumpmässig fördelning.</v>
      </c>
      <c r="G107" s="322"/>
      <c r="H107" s="322"/>
      <c r="I107" s="322"/>
      <c r="J107" s="322"/>
      <c r="K107" s="322"/>
      <c r="L107" s="322"/>
      <c r="M107" s="322"/>
      <c r="N107" s="322"/>
      <c r="O107" s="52"/>
      <c r="P107" s="49"/>
      <c r="Q107" s="49"/>
      <c r="R107" s="49"/>
      <c r="S107" s="49"/>
      <c r="T107" s="49"/>
      <c r="U107" s="49"/>
      <c r="V107" s="49"/>
      <c r="W107" s="49"/>
      <c r="X107" s="49"/>
      <c r="Y107" s="49"/>
      <c r="Z107" s="73"/>
    </row>
    <row r="108" spans="1:26" s="74" customFormat="1" ht="24" customHeight="1">
      <c r="A108" s="49"/>
      <c r="B108" s="50"/>
      <c r="C108" s="76"/>
      <c r="D108" s="16"/>
      <c r="E108" s="325"/>
      <c r="F108" s="322" t="str">
        <f>Translations!$B$91</f>
        <v>Mätresultat kan vara korrelerande om samma mätinstrument eller mätmetod används vid mätningen.</v>
      </c>
      <c r="G108" s="322"/>
      <c r="H108" s="322"/>
      <c r="I108" s="322"/>
      <c r="J108" s="322"/>
      <c r="K108" s="322"/>
      <c r="L108" s="322"/>
      <c r="M108" s="322"/>
      <c r="N108" s="322"/>
      <c r="O108" s="52"/>
      <c r="P108" s="49"/>
      <c r="Q108" s="49"/>
      <c r="R108" s="49"/>
      <c r="S108" s="49"/>
      <c r="T108" s="49"/>
      <c r="U108" s="49"/>
      <c r="V108" s="49"/>
      <c r="W108" s="49"/>
      <c r="X108" s="49"/>
      <c r="Y108" s="49"/>
      <c r="Z108" s="73"/>
    </row>
    <row r="109" spans="1:26" s="74" customFormat="1" ht="24" customHeight="1">
      <c r="A109" s="49"/>
      <c r="B109" s="50"/>
      <c r="C109" s="76"/>
      <c r="D109" s="16"/>
      <c r="E109" s="325"/>
      <c r="F109" s="322" t="str">
        <f>Translations!$B$92</f>
        <v>Exempel: Vare parti fast bränsle som levereras till anläggningen mäts med verksamhetsutövarens bilvåg. I detta fall kan mätningstillfällena antas vara korrelerande.</v>
      </c>
      <c r="G109" s="322"/>
      <c r="H109" s="322"/>
      <c r="I109" s="322"/>
      <c r="J109" s="322"/>
      <c r="K109" s="322"/>
      <c r="L109" s="322"/>
      <c r="M109" s="322"/>
      <c r="N109" s="322"/>
      <c r="O109" s="52"/>
      <c r="P109" s="49"/>
      <c r="Q109" s="49"/>
      <c r="R109" s="49"/>
      <c r="S109" s="49"/>
      <c r="T109" s="49"/>
      <c r="U109" s="49"/>
      <c r="V109" s="49"/>
      <c r="W109" s="49"/>
      <c r="X109" s="49"/>
      <c r="Y109" s="49"/>
      <c r="Z109" s="73"/>
    </row>
    <row r="110" spans="1:26" s="74" customFormat="1" ht="12.75" customHeight="1">
      <c r="A110" s="49"/>
      <c r="B110" s="50"/>
      <c r="C110" s="76"/>
      <c r="D110" s="16"/>
      <c r="E110" s="77"/>
      <c r="F110" s="77"/>
      <c r="G110" s="77"/>
      <c r="H110" s="77"/>
      <c r="I110" s="77"/>
      <c r="J110" s="77"/>
      <c r="K110" s="77"/>
      <c r="L110" s="77"/>
      <c r="M110" s="77"/>
      <c r="N110" s="77"/>
      <c r="O110" s="52"/>
      <c r="P110" s="49"/>
      <c r="Q110" s="49"/>
      <c r="R110" s="49"/>
      <c r="S110" s="49"/>
      <c r="T110" s="49"/>
      <c r="U110" s="49"/>
      <c r="V110" s="49"/>
      <c r="W110" s="49"/>
      <c r="X110" s="49"/>
      <c r="Y110" s="49"/>
      <c r="Z110" s="73"/>
    </row>
    <row r="111" spans="1:26" s="74" customFormat="1" ht="12.75" customHeight="1">
      <c r="A111" s="49"/>
      <c r="B111" s="50"/>
      <c r="C111" s="76"/>
      <c r="D111" s="84" t="s">
        <v>172</v>
      </c>
      <c r="E111" s="317" t="str">
        <f>Translations!$B$93</f>
        <v>Mängduppgift om bränsle-/materialmängd som levererats till/förbrukats på anläggningen</v>
      </c>
      <c r="F111" s="317"/>
      <c r="G111" s="317"/>
      <c r="H111" s="317"/>
      <c r="I111" s="317"/>
      <c r="J111" s="317"/>
      <c r="K111" s="317"/>
      <c r="L111" s="317"/>
      <c r="M111" s="317"/>
      <c r="N111" s="318"/>
      <c r="O111" s="52"/>
      <c r="P111" s="49"/>
      <c r="Q111" s="49"/>
      <c r="R111" s="49"/>
      <c r="S111" s="49"/>
      <c r="T111" s="49"/>
      <c r="U111" s="49"/>
      <c r="V111" s="49"/>
      <c r="W111" s="49"/>
      <c r="X111" s="49"/>
      <c r="Y111" s="49"/>
      <c r="Z111" s="73"/>
    </row>
    <row r="112" spans="1:26" s="74" customFormat="1" ht="58.5" customHeight="1">
      <c r="A112" s="49"/>
      <c r="B112" s="50"/>
      <c r="C112" s="76"/>
      <c r="D112" s="16"/>
      <c r="E112" s="349" t="str">
        <f>Translations!$B$120</f>
        <v>Mängd – ange parametern</v>
      </c>
      <c r="F112" s="350"/>
      <c r="G112" s="350"/>
      <c r="H112" s="350"/>
      <c r="I112" s="351"/>
      <c r="J112" s="85" t="str">
        <f>Translations!$B$117</f>
        <v>Osäkerhet som gäller mängd</v>
      </c>
      <c r="K112" s="85" t="str">
        <f>Translations!$B$72</f>
        <v>Fördelningstyp</v>
      </c>
      <c r="L112" s="85" t="str">
        <f>Translations!$B$78</f>
        <v>Standardosäkerhet eller utvidgad osäkerhet?</v>
      </c>
      <c r="M112" s="85" t="str">
        <f>Translations!$B$81</f>
        <v>Är osäkerhetsvärdet "i drift"?</v>
      </c>
      <c r="N112" s="85" t="str">
        <f>Translations!$B$84</f>
        <v>Justeringsfaktor </v>
      </c>
      <c r="O112" s="52"/>
      <c r="P112" s="49"/>
      <c r="Q112" s="49"/>
      <c r="R112" s="86" t="s">
        <v>166</v>
      </c>
      <c r="S112" s="86" t="s">
        <v>164</v>
      </c>
      <c r="T112" s="86" t="s">
        <v>165</v>
      </c>
      <c r="U112" s="86" t="s">
        <v>190</v>
      </c>
      <c r="V112" s="49" t="s">
        <v>170</v>
      </c>
      <c r="W112" s="86" t="s">
        <v>167</v>
      </c>
      <c r="X112" s="86" t="s">
        <v>168</v>
      </c>
      <c r="Y112" s="86" t="s">
        <v>191</v>
      </c>
      <c r="Z112" s="73"/>
    </row>
    <row r="113" spans="1:26" s="74" customFormat="1" ht="12.75" customHeight="1">
      <c r="A113" s="49"/>
      <c r="B113" s="50"/>
      <c r="C113" s="76"/>
      <c r="D113" s="87" t="s">
        <v>173</v>
      </c>
      <c r="E113" s="352"/>
      <c r="F113" s="353"/>
      <c r="G113" s="353"/>
      <c r="H113" s="353"/>
      <c r="I113" s="354"/>
      <c r="J113" s="3"/>
      <c r="K113" s="4"/>
      <c r="L113" s="4"/>
      <c r="M113" s="6"/>
      <c r="N113" s="183"/>
      <c r="O113" s="52"/>
      <c r="P113" s="49"/>
      <c r="Q113" s="49"/>
      <c r="R113" s="89">
        <f>IF(K113="",INDEX(EUconst_DistributionCorrection,1),INDEX(EUconst_DistributionCorrection,MATCH(K113,EUconst_DistributionType,0)))</f>
        <v>1</v>
      </c>
      <c r="S113" s="90">
        <f>IF(OR(L113="",K113=INDEX(EUconst_DistributionType,2),K113=INDEX(EUconst_DistributionType,3)),INDEX(EUconst_ConfidenceLevel,1),INDEX(EUconst_ConfidenceLevel,MATCH(L113,EUconst_UncertaintyType,0)))</f>
        <v>0.682689250166422</v>
      </c>
      <c r="T113" s="91">
        <f>IF(N113="",2,INDEX(EUconst_CorrelationFactor,MATCH(N113,EUconst_CorrelationType,0)))</f>
        <v>2</v>
      </c>
      <c r="U113" s="186">
        <f>IF(M113=INDEX(EUconst_InService,1),1,IF(N113="",2,N113))</f>
        <v>2</v>
      </c>
      <c r="V113" s="91">
        <f>IF(J119="",1,3-T119)</f>
        <v>1</v>
      </c>
      <c r="W113" s="132">
        <f>IF(J113="","",(J113*U113/R113/TINV(1-S113,10^6))^V113)</f>
      </c>
      <c r="X113" s="94" t="b">
        <f>OR(INDEX(EUconst_DistributionType,2)=K113,INDEX(EUconst_DistributionType,3)=K113)</f>
        <v>0</v>
      </c>
      <c r="Y113" s="94" t="b">
        <f>M113=INDEX(EUconst_InService,1)</f>
        <v>0</v>
      </c>
      <c r="Z113" s="73"/>
    </row>
    <row r="114" spans="1:26" s="74" customFormat="1" ht="12.75" customHeight="1">
      <c r="A114" s="49"/>
      <c r="B114" s="50"/>
      <c r="C114" s="76"/>
      <c r="D114" s="87" t="s">
        <v>174</v>
      </c>
      <c r="E114" s="343"/>
      <c r="F114" s="344"/>
      <c r="G114" s="344"/>
      <c r="H114" s="344"/>
      <c r="I114" s="345"/>
      <c r="J114" s="6"/>
      <c r="K114" s="7"/>
      <c r="L114" s="7"/>
      <c r="M114" s="6"/>
      <c r="N114" s="184"/>
      <c r="O114" s="52"/>
      <c r="P114" s="49"/>
      <c r="Q114" s="49"/>
      <c r="R114" s="89">
        <f>IF(K114="",INDEX(EUconst_DistributionCorrection,1),INDEX(EUconst_DistributionCorrection,MATCH(K114,EUconst_DistributionType,0)))</f>
        <v>1</v>
      </c>
      <c r="S114" s="90">
        <f>IF(OR(L114="",K114=INDEX(EUconst_DistributionType,2),K114=INDEX(EUconst_DistributionType,3)),INDEX(EUconst_ConfidenceLevel,1),INDEX(EUconst_ConfidenceLevel,MATCH(L114,EUconst_UncertaintyType,0)))</f>
        <v>0.682689250166422</v>
      </c>
      <c r="T114" s="91">
        <f>IF(N114="",2,INDEX(EUconst_CorrelationFactor,MATCH(N114,EUconst_CorrelationType,0)))</f>
        <v>2</v>
      </c>
      <c r="U114" s="186">
        <f>IF(M114=INDEX(EUconst_InService,1),1,IF(N114="",2,N114))</f>
        <v>2</v>
      </c>
      <c r="V114" s="91">
        <f>V113</f>
        <v>1</v>
      </c>
      <c r="W114" s="132">
        <f>IF(J114="","",(J114*U114/R114/TINV(1-S114,10^6))^V114)</f>
      </c>
      <c r="X114" s="94" t="b">
        <f>OR(INDEX(EUconst_DistributionType,2)=K114,INDEX(EUconst_DistributionType,3)=K114)</f>
        <v>0</v>
      </c>
      <c r="Y114" s="94" t="b">
        <f>M114=INDEX(EUconst_InService,1)</f>
        <v>0</v>
      </c>
      <c r="Z114" s="73"/>
    </row>
    <row r="115" spans="1:26" s="74" customFormat="1" ht="12.75" customHeight="1">
      <c r="A115" s="49"/>
      <c r="B115" s="50"/>
      <c r="C115" s="76"/>
      <c r="D115" s="87" t="s">
        <v>171</v>
      </c>
      <c r="E115" s="343"/>
      <c r="F115" s="344"/>
      <c r="G115" s="344"/>
      <c r="H115" s="344"/>
      <c r="I115" s="345"/>
      <c r="J115" s="6"/>
      <c r="K115" s="7"/>
      <c r="L115" s="7"/>
      <c r="M115" s="6"/>
      <c r="N115" s="184"/>
      <c r="O115" s="52"/>
      <c r="P115" s="49"/>
      <c r="Q115" s="49"/>
      <c r="R115" s="89">
        <f>IF(K115="",INDEX(EUconst_DistributionCorrection,1),INDEX(EUconst_DistributionCorrection,MATCH(K115,EUconst_DistributionType,0)))</f>
        <v>1</v>
      </c>
      <c r="S115" s="90">
        <f>IF(OR(L115="",K115=INDEX(EUconst_DistributionType,2),K115=INDEX(EUconst_DistributionType,3)),INDEX(EUconst_ConfidenceLevel,1),INDEX(EUconst_ConfidenceLevel,MATCH(L115,EUconst_UncertaintyType,0)))</f>
        <v>0.682689250166422</v>
      </c>
      <c r="T115" s="91">
        <f>IF(N115="",2,INDEX(EUconst_CorrelationFactor,MATCH(N115,EUconst_CorrelationType,0)))</f>
        <v>2</v>
      </c>
      <c r="U115" s="186">
        <f>IF(M115=INDEX(EUconst_InService,1),1,IF(N115="",2,N115))</f>
        <v>2</v>
      </c>
      <c r="V115" s="91">
        <f>V114</f>
        <v>1</v>
      </c>
      <c r="W115" s="132">
        <f>IF(J115="","",(J115*U115/R115/TINV(1-S115,10^6))^V115)</f>
      </c>
      <c r="X115" s="94" t="b">
        <f>OR(INDEX(EUconst_DistributionType,2)=K115,INDEX(EUconst_DistributionType,3)=K115)</f>
        <v>0</v>
      </c>
      <c r="Y115" s="94" t="b">
        <f>M115=INDEX(EUconst_InService,1)</f>
        <v>0</v>
      </c>
      <c r="Z115" s="73"/>
    </row>
    <row r="116" spans="1:26" s="74" customFormat="1" ht="12.75" customHeight="1">
      <c r="A116" s="49"/>
      <c r="B116" s="50"/>
      <c r="C116" s="76"/>
      <c r="D116" s="87" t="s">
        <v>175</v>
      </c>
      <c r="E116" s="343"/>
      <c r="F116" s="344"/>
      <c r="G116" s="344"/>
      <c r="H116" s="344"/>
      <c r="I116" s="345"/>
      <c r="J116" s="6"/>
      <c r="K116" s="7"/>
      <c r="L116" s="7"/>
      <c r="M116" s="6"/>
      <c r="N116" s="184"/>
      <c r="O116" s="52"/>
      <c r="P116" s="49"/>
      <c r="Q116" s="49"/>
      <c r="R116" s="89">
        <f>IF(K116="",INDEX(EUconst_DistributionCorrection,1),INDEX(EUconst_DistributionCorrection,MATCH(K116,EUconst_DistributionType,0)))</f>
        <v>1</v>
      </c>
      <c r="S116" s="90">
        <f>IF(OR(L116="",K116=INDEX(EUconst_DistributionType,2),K116=INDEX(EUconst_DistributionType,3)),INDEX(EUconst_ConfidenceLevel,1),INDEX(EUconst_ConfidenceLevel,MATCH(L116,EUconst_UncertaintyType,0)))</f>
        <v>0.682689250166422</v>
      </c>
      <c r="T116" s="91">
        <f>IF(N116="",2,INDEX(EUconst_CorrelationFactor,MATCH(N116,EUconst_CorrelationType,0)))</f>
        <v>2</v>
      </c>
      <c r="U116" s="186">
        <f>IF(M116=INDEX(EUconst_InService,1),1,IF(N116="",2,N116))</f>
        <v>2</v>
      </c>
      <c r="V116" s="91">
        <f>V115</f>
        <v>1</v>
      </c>
      <c r="W116" s="132">
        <f>IF(J116="","",(J116*U116/R116/TINV(1-S116,10^6))^V116)</f>
      </c>
      <c r="X116" s="94" t="b">
        <f>OR(INDEX(EUconst_DistributionType,2)=K116,INDEX(EUconst_DistributionType,3)=K116)</f>
        <v>0</v>
      </c>
      <c r="Y116" s="94" t="b">
        <f>M116=INDEX(EUconst_InService,1)</f>
        <v>0</v>
      </c>
      <c r="Z116" s="73"/>
    </row>
    <row r="117" spans="1:26" s="74" customFormat="1" ht="12.75" customHeight="1">
      <c r="A117" s="49"/>
      <c r="B117" s="50"/>
      <c r="C117" s="76"/>
      <c r="D117" s="87" t="s">
        <v>176</v>
      </c>
      <c r="E117" s="343"/>
      <c r="F117" s="344"/>
      <c r="G117" s="344"/>
      <c r="H117" s="344"/>
      <c r="I117" s="345"/>
      <c r="J117" s="9"/>
      <c r="K117" s="10"/>
      <c r="L117" s="10"/>
      <c r="M117" s="9"/>
      <c r="N117" s="185"/>
      <c r="O117" s="52"/>
      <c r="P117" s="49"/>
      <c r="Q117" s="49"/>
      <c r="R117" s="89">
        <f>IF(K117="",INDEX(EUconst_DistributionCorrection,1),INDEX(EUconst_DistributionCorrection,MATCH(K117,EUconst_DistributionType,0)))</f>
        <v>1</v>
      </c>
      <c r="S117" s="90">
        <f>IF(OR(L117="",K117=INDEX(EUconst_DistributionType,2),K117=INDEX(EUconst_DistributionType,3)),INDEX(EUconst_ConfidenceLevel,1),INDEX(EUconst_ConfidenceLevel,MATCH(L117,EUconst_UncertaintyType,0)))</f>
        <v>0.682689250166422</v>
      </c>
      <c r="T117" s="91">
        <f>IF(N117="",2,INDEX(EUconst_CorrelationFactor,MATCH(N117,EUconst_CorrelationType,0)))</f>
        <v>2</v>
      </c>
      <c r="U117" s="186">
        <f>IF(M117=INDEX(EUconst_InService,1),1,IF(N117="",2,N117))</f>
        <v>2</v>
      </c>
      <c r="V117" s="91">
        <f>V116</f>
        <v>1</v>
      </c>
      <c r="W117" s="132">
        <f>IF(J117="","",(J117*U117/R117/TINV(1-S117,10^6))^V117)</f>
      </c>
      <c r="X117" s="94" t="b">
        <f>OR(INDEX(EUconst_DistributionType,2)=K117,INDEX(EUconst_DistributionType,3)=K117)</f>
        <v>0</v>
      </c>
      <c r="Y117" s="94" t="b">
        <f>M117=INDEX(EUconst_InService,1)</f>
        <v>0</v>
      </c>
      <c r="Z117" s="73">
        <f>IF(H117="","",ABS(I117)^T117*(ABS(H117)*J117/R117/TINV(1-S117,10^6))^2)</f>
      </c>
    </row>
    <row r="118" spans="1:26" s="74" customFormat="1" ht="4.5" customHeight="1">
      <c r="A118" s="49"/>
      <c r="B118" s="50"/>
      <c r="C118" s="76"/>
      <c r="D118" s="16"/>
      <c r="E118" s="77"/>
      <c r="F118" s="77"/>
      <c r="G118" s="77"/>
      <c r="H118" s="77"/>
      <c r="I118" s="77"/>
      <c r="J118" s="77"/>
      <c r="K118" s="77"/>
      <c r="L118" s="77"/>
      <c r="M118" s="77"/>
      <c r="N118" s="77"/>
      <c r="O118" s="52"/>
      <c r="P118" s="49"/>
      <c r="Q118" s="49"/>
      <c r="R118" s="49"/>
      <c r="S118" s="49"/>
      <c r="T118" s="49"/>
      <c r="U118" s="49"/>
      <c r="V118" s="49"/>
      <c r="W118" s="49"/>
      <c r="X118" s="49"/>
      <c r="Y118" s="49"/>
      <c r="Z118" s="73"/>
    </row>
    <row r="119" spans="1:26" s="74" customFormat="1" ht="12.75" customHeight="1">
      <c r="A119" s="49"/>
      <c r="B119" s="50"/>
      <c r="C119" s="76"/>
      <c r="D119" s="84" t="s">
        <v>177</v>
      </c>
      <c r="E119" s="346" t="str">
        <f>Translations!$B$121</f>
        <v>Är mängderna i punkt a korrelerande eller icke-korrelerande?</v>
      </c>
      <c r="F119" s="346"/>
      <c r="G119" s="346"/>
      <c r="H119" s="346"/>
      <c r="I119" s="347"/>
      <c r="J119" s="12"/>
      <c r="O119" s="52"/>
      <c r="P119" s="49"/>
      <c r="Q119" s="49"/>
      <c r="R119" s="49"/>
      <c r="S119" s="49"/>
      <c r="T119" s="91">
        <f>IF(J119="",2,INDEX(EUconst_CorrelationFactor,MATCH(J119,EUconst_CorrelationType,0)))</f>
        <v>2</v>
      </c>
      <c r="U119" s="49"/>
      <c r="V119" s="49"/>
      <c r="W119" s="49"/>
      <c r="X119" s="49"/>
      <c r="Y119" s="49"/>
      <c r="Z119" s="73"/>
    </row>
    <row r="120" spans="1:26" s="74" customFormat="1" ht="25.5" customHeight="1">
      <c r="A120" s="49"/>
      <c r="B120" s="50"/>
      <c r="C120" s="76"/>
      <c r="D120" s="84"/>
      <c r="E120" s="313" t="str">
        <f>Translations!$B$122</f>
        <v>Ange här huruvida mängderna i-v i punkt a är korrelerande eller icke-korrelerande. Om denna punkt lämnas tom antas att mängderna i punkt a är korrelerande.</v>
      </c>
      <c r="F120" s="313"/>
      <c r="G120" s="313"/>
      <c r="H120" s="313"/>
      <c r="I120" s="313"/>
      <c r="J120" s="313"/>
      <c r="K120" s="313"/>
      <c r="O120" s="52"/>
      <c r="P120" s="49"/>
      <c r="Q120" s="49"/>
      <c r="R120" s="49"/>
      <c r="S120" s="49"/>
      <c r="T120" s="103"/>
      <c r="U120" s="49"/>
      <c r="V120" s="49"/>
      <c r="W120" s="49"/>
      <c r="X120" s="49"/>
      <c r="Y120" s="49"/>
      <c r="Z120" s="73"/>
    </row>
    <row r="121" spans="1:26" s="74" customFormat="1" ht="4.5" customHeight="1">
      <c r="A121" s="49"/>
      <c r="B121" s="50"/>
      <c r="C121" s="76"/>
      <c r="D121" s="16"/>
      <c r="E121" s="77"/>
      <c r="F121" s="77"/>
      <c r="G121" s="77"/>
      <c r="H121" s="77"/>
      <c r="J121" s="77"/>
      <c r="K121" s="77"/>
      <c r="O121" s="52"/>
      <c r="P121" s="49"/>
      <c r="Q121" s="49"/>
      <c r="R121" s="49"/>
      <c r="S121" s="49"/>
      <c r="T121" s="49"/>
      <c r="U121" s="49"/>
      <c r="V121" s="49"/>
      <c r="W121" s="49"/>
      <c r="X121" s="49"/>
      <c r="Y121" s="49"/>
      <c r="Z121" s="73"/>
    </row>
    <row r="122" spans="1:26" s="74" customFormat="1" ht="12.75" customHeight="1">
      <c r="A122" s="49"/>
      <c r="B122" s="50"/>
      <c r="C122" s="76"/>
      <c r="D122" s="84" t="s">
        <v>178</v>
      </c>
      <c r="E122" s="314" t="str">
        <f>Translations!$B$123</f>
        <v>Övergripande osäkerhet (k= 1)</v>
      </c>
      <c r="F122" s="314"/>
      <c r="G122" s="314"/>
      <c r="H122" s="314"/>
      <c r="I122" s="348"/>
      <c r="J122" s="113">
        <f>IF(COUNT(W113:W117)=0,"",SUM(W113:W117)^(1/(3-T119)))</f>
      </c>
      <c r="L122" s="77"/>
      <c r="M122" s="114"/>
      <c r="N122" s="77"/>
      <c r="O122" s="52"/>
      <c r="P122" s="49"/>
      <c r="Q122" s="49"/>
      <c r="R122" s="49"/>
      <c r="S122" s="49"/>
      <c r="T122" s="49"/>
      <c r="U122" s="49"/>
      <c r="V122" s="49"/>
      <c r="W122" s="49"/>
      <c r="X122" s="49"/>
      <c r="Y122" s="49"/>
      <c r="Z122" s="73"/>
    </row>
    <row r="123" spans="1:26" s="74" customFormat="1" ht="12.75" customHeight="1">
      <c r="A123" s="49"/>
      <c r="B123" s="50"/>
      <c r="C123" s="76"/>
      <c r="D123" s="84" t="s">
        <v>179</v>
      </c>
      <c r="E123" s="314" t="str">
        <f>Translations!$B$124</f>
        <v>Övergripande osäkerhet (k= 2)</v>
      </c>
      <c r="F123" s="314"/>
      <c r="G123" s="314"/>
      <c r="H123" s="314"/>
      <c r="I123" s="348"/>
      <c r="J123" s="116">
        <f>IF(J122="","",J122*2)</f>
      </c>
      <c r="L123" s="77"/>
      <c r="M123" s="77"/>
      <c r="N123" s="77"/>
      <c r="O123" s="52"/>
      <c r="P123" s="49"/>
      <c r="Q123" s="49"/>
      <c r="R123" s="49"/>
      <c r="S123" s="49"/>
      <c r="T123" s="49"/>
      <c r="U123" s="49"/>
      <c r="V123" s="49"/>
      <c r="W123" s="118"/>
      <c r="X123" s="118"/>
      <c r="Y123" s="118"/>
      <c r="Z123" s="73"/>
    </row>
    <row r="124" spans="1:26" s="74" customFormat="1" ht="34.5" customHeight="1">
      <c r="A124" s="49"/>
      <c r="B124" s="50"/>
      <c r="C124" s="76"/>
      <c r="D124" s="16"/>
      <c r="E124" s="316" t="str">
        <f>Translations!$B$114</f>
        <v>Detta är osäkerheten av bestämmandet av den mängduppgift om bränsle-/materialmängden som används på anläggningen på årsnivå. Detta osäkerhetsvärde jämförs med den största tillåtna osäkerheten som motsvarar bestämningsnivån. Till exempel den största tillåtna osäkerheten som motsvarar nivå 4 för mängduppgiften för bränslen i standardberäkningsmetoden är +/- 1,5 % under kalenderåret.</v>
      </c>
      <c r="F124" s="316"/>
      <c r="G124" s="316"/>
      <c r="H124" s="316"/>
      <c r="I124" s="316"/>
      <c r="J124" s="316"/>
      <c r="K124" s="316"/>
      <c r="L124" s="77"/>
      <c r="M124" s="77"/>
      <c r="N124" s="77"/>
      <c r="O124" s="52"/>
      <c r="P124" s="49"/>
      <c r="Q124" s="49"/>
      <c r="R124" s="49"/>
      <c r="S124" s="49"/>
      <c r="T124" s="49"/>
      <c r="U124" s="49"/>
      <c r="V124" s="49"/>
      <c r="W124" s="49"/>
      <c r="X124" s="49"/>
      <c r="Y124" s="49"/>
      <c r="Z124" s="73"/>
    </row>
    <row r="125" spans="1:31" ht="12.75" customHeight="1" thickBot="1">
      <c r="A125" s="62"/>
      <c r="B125" s="50"/>
      <c r="C125" s="63"/>
      <c r="D125" s="64"/>
      <c r="E125" s="65"/>
      <c r="F125" s="66"/>
      <c r="G125" s="67"/>
      <c r="H125" s="67"/>
      <c r="I125" s="67"/>
      <c r="J125" s="67"/>
      <c r="K125" s="67"/>
      <c r="L125" s="67"/>
      <c r="M125" s="67"/>
      <c r="N125" s="67"/>
      <c r="O125" s="68"/>
      <c r="P125" s="69"/>
      <c r="Q125" s="69"/>
      <c r="R125" s="69"/>
      <c r="S125" s="69"/>
      <c r="T125" s="69"/>
      <c r="U125" s="69"/>
      <c r="V125" s="69"/>
      <c r="W125" s="70"/>
      <c r="X125" s="70"/>
      <c r="Y125" s="70"/>
      <c r="Z125" s="71"/>
      <c r="AA125" s="72"/>
      <c r="AB125" s="72"/>
      <c r="AC125" s="72"/>
      <c r="AD125" s="72"/>
      <c r="AE125" s="72"/>
    </row>
    <row r="126" spans="1:26" s="74" customFormat="1" ht="12.75" customHeight="1" thickBot="1">
      <c r="A126" s="49"/>
      <c r="B126" s="50"/>
      <c r="C126" s="16"/>
      <c r="D126" s="16"/>
      <c r="E126" s="16"/>
      <c r="F126" s="16"/>
      <c r="G126" s="16"/>
      <c r="H126" s="16"/>
      <c r="I126" s="16"/>
      <c r="J126" s="16"/>
      <c r="K126" s="16"/>
      <c r="L126" s="16"/>
      <c r="M126" s="16"/>
      <c r="N126" s="16"/>
      <c r="O126" s="52"/>
      <c r="P126" s="49"/>
      <c r="Q126" s="49"/>
      <c r="R126" s="49"/>
      <c r="S126" s="49"/>
      <c r="T126" s="49"/>
      <c r="U126" s="49"/>
      <c r="V126" s="49"/>
      <c r="W126" s="49"/>
      <c r="X126" s="49"/>
      <c r="Y126" s="49"/>
      <c r="Z126" s="73"/>
    </row>
    <row r="127" spans="1:26" s="74" customFormat="1" ht="15.75" customHeight="1" thickBot="1">
      <c r="A127" s="49"/>
      <c r="B127" s="50"/>
      <c r="C127" s="75">
        <f>C89+1</f>
        <v>4</v>
      </c>
      <c r="D127" s="16"/>
      <c r="E127" s="328" t="str">
        <f>Translations!$B$53</f>
        <v>Detta är ett valfritt verktyg för beräkning av osäkerhet i anslutning till mätning på årsnivå.</v>
      </c>
      <c r="F127" s="328"/>
      <c r="G127" s="328"/>
      <c r="H127" s="328"/>
      <c r="I127" s="328"/>
      <c r="J127" s="328"/>
      <c r="K127" s="328"/>
      <c r="L127" s="328"/>
      <c r="M127" s="328"/>
      <c r="N127" s="328"/>
      <c r="O127" s="52"/>
      <c r="P127" s="49"/>
      <c r="Q127" s="49"/>
      <c r="R127" s="49"/>
      <c r="S127" s="49"/>
      <c r="T127" s="49"/>
      <c r="U127" s="49"/>
      <c r="V127" s="49"/>
      <c r="W127" s="49"/>
      <c r="X127" s="49"/>
      <c r="Y127" s="49"/>
      <c r="Z127" s="73"/>
    </row>
    <row r="128" spans="1:26" s="74" customFormat="1" ht="4.5" customHeight="1">
      <c r="A128" s="49"/>
      <c r="B128" s="50"/>
      <c r="C128" s="76"/>
      <c r="D128" s="16"/>
      <c r="E128" s="77"/>
      <c r="F128" s="77"/>
      <c r="G128" s="77"/>
      <c r="H128" s="77"/>
      <c r="I128" s="77"/>
      <c r="J128" s="77"/>
      <c r="K128" s="77"/>
      <c r="L128" s="77"/>
      <c r="M128" s="77"/>
      <c r="N128" s="77"/>
      <c r="O128" s="52"/>
      <c r="P128" s="49"/>
      <c r="Q128" s="49"/>
      <c r="R128" s="49"/>
      <c r="S128" s="49"/>
      <c r="T128" s="49"/>
      <c r="U128" s="49"/>
      <c r="V128" s="49"/>
      <c r="W128" s="49"/>
      <c r="X128" s="49"/>
      <c r="Y128" s="49"/>
      <c r="Z128" s="73"/>
    </row>
    <row r="129" spans="1:26" s="74" customFormat="1" ht="12.75" customHeight="1">
      <c r="A129" s="49"/>
      <c r="B129" s="50"/>
      <c r="C129" s="76"/>
      <c r="D129" s="16"/>
      <c r="E129" s="319" t="str">
        <f>Translations!$B$117</f>
        <v>Osäkerhet som gäller mängd</v>
      </c>
      <c r="F129" s="322" t="str">
        <f>Translations!$B$68</f>
        <v>Ange den relativa osäkerheten för det enskilda mätningstillfället uttryckt i procent.</v>
      </c>
      <c r="G129" s="322"/>
      <c r="H129" s="322"/>
      <c r="I129" s="322"/>
      <c r="J129" s="322"/>
      <c r="K129" s="322"/>
      <c r="L129" s="322"/>
      <c r="M129" s="322"/>
      <c r="N129" s="322"/>
      <c r="O129" s="52"/>
      <c r="P129" s="49"/>
      <c r="Q129" s="49"/>
      <c r="R129" s="49"/>
      <c r="S129" s="49"/>
      <c r="T129" s="49"/>
      <c r="U129" s="49"/>
      <c r="V129" s="49"/>
      <c r="W129" s="49"/>
      <c r="X129" s="49"/>
      <c r="Y129" s="49"/>
      <c r="Z129" s="73"/>
    </row>
    <row r="130" spans="1:26" s="74" customFormat="1" ht="25.5" customHeight="1">
      <c r="A130" s="49"/>
      <c r="B130" s="50"/>
      <c r="C130" s="76"/>
      <c r="D130" s="16"/>
      <c r="E130" s="325"/>
      <c r="F130" s="322" t="str">
        <f>Translations!$B$70</f>
        <v>Osäkerheten kan erhållas från olika källor, t.ex. det högsta tillåtna felet under drift i enlighet med lagstiftningen om mätinstrument, osäkerhet frånkalibrering, utrustningstillverkarens handlingar osv.</v>
      </c>
      <c r="G130" s="322"/>
      <c r="H130" s="322"/>
      <c r="I130" s="322"/>
      <c r="J130" s="322"/>
      <c r="K130" s="322"/>
      <c r="L130" s="322"/>
      <c r="M130" s="322"/>
      <c r="N130" s="322"/>
      <c r="O130" s="52"/>
      <c r="P130" s="49"/>
      <c r="Q130" s="49"/>
      <c r="R130" s="49"/>
      <c r="S130" s="49"/>
      <c r="T130" s="49"/>
      <c r="U130" s="49"/>
      <c r="V130" s="49"/>
      <c r="W130" s="49"/>
      <c r="X130" s="49"/>
      <c r="Y130" s="49"/>
      <c r="Z130" s="73"/>
    </row>
    <row r="131" spans="1:26" s="74" customFormat="1" ht="25.5" customHeight="1">
      <c r="A131" s="49"/>
      <c r="B131" s="50"/>
      <c r="C131" s="76"/>
      <c r="D131" s="16"/>
      <c r="E131" s="321"/>
      <c r="F131" s="322" t="str">
        <f>Translations!$B$71</f>
        <v>Osäkerhetsfördelningens typ och täckning i anslutning till procentandelen i fråga (standard eller utvidgad) ska meddelas i de följande kolumnerna (se nedan).</v>
      </c>
      <c r="G131" s="322"/>
      <c r="H131" s="322"/>
      <c r="I131" s="322"/>
      <c r="J131" s="322"/>
      <c r="K131" s="322"/>
      <c r="L131" s="322"/>
      <c r="M131" s="322"/>
      <c r="N131" s="322"/>
      <c r="O131" s="52"/>
      <c r="P131" s="49"/>
      <c r="Q131" s="49"/>
      <c r="R131" s="49"/>
      <c r="S131" s="49"/>
      <c r="T131" s="49"/>
      <c r="U131" s="49"/>
      <c r="V131" s="49"/>
      <c r="W131" s="49"/>
      <c r="X131" s="49"/>
      <c r="Y131" s="49"/>
      <c r="Z131" s="73"/>
    </row>
    <row r="132" spans="1:26" s="74" customFormat="1" ht="12.75" customHeight="1">
      <c r="A132" s="49"/>
      <c r="B132" s="50"/>
      <c r="C132" s="76"/>
      <c r="D132" s="16"/>
      <c r="E132" s="319" t="str">
        <f>Translations!$B$72</f>
        <v>Fördelningstyp</v>
      </c>
      <c r="F132" s="322" t="str">
        <f>Translations!$B$73</f>
        <v>Ange här den fördelningstyp som lämpar sig för osäkerheten genom att välja ett av följande alternativ (rullgardinsmeny):</v>
      </c>
      <c r="G132" s="322"/>
      <c r="H132" s="322"/>
      <c r="I132" s="322"/>
      <c r="J132" s="322"/>
      <c r="K132" s="322"/>
      <c r="L132" s="322"/>
      <c r="M132" s="322"/>
      <c r="N132" s="322"/>
      <c r="O132" s="52"/>
      <c r="P132" s="49"/>
      <c r="Q132" s="49"/>
      <c r="R132" s="49"/>
      <c r="S132" s="49"/>
      <c r="T132" s="49"/>
      <c r="U132" s="49"/>
      <c r="V132" s="49"/>
      <c r="W132" s="49"/>
      <c r="X132" s="49"/>
      <c r="Y132" s="49"/>
      <c r="Z132" s="73"/>
    </row>
    <row r="133" spans="1:26" s="74" customFormat="1" ht="25.5" customHeight="1">
      <c r="A133" s="78"/>
      <c r="B133" s="50"/>
      <c r="C133" s="16"/>
      <c r="D133" s="16"/>
      <c r="E133" s="325"/>
      <c r="F133" s="83" t="s">
        <v>41</v>
      </c>
      <c r="G133" s="313" t="str">
        <f>Translations!$B$74</f>
        <v>normalfördelning: en fördelning av detta slag förekommer i typiska fall i fråga om osäkerheter som erhålls från kalibreringsrapporter, utrustningstillverkarens handlingar och kombinerade osäkerheter.</v>
      </c>
      <c r="H133" s="313"/>
      <c r="I133" s="313"/>
      <c r="J133" s="313"/>
      <c r="K133" s="313"/>
      <c r="L133" s="313"/>
      <c r="M133" s="313"/>
      <c r="N133" s="313"/>
      <c r="O133" s="80"/>
      <c r="P133" s="81"/>
      <c r="Q133" s="81"/>
      <c r="R133" s="81"/>
      <c r="S133" s="81"/>
      <c r="T133" s="81"/>
      <c r="U133" s="81"/>
      <c r="V133" s="81"/>
      <c r="W133" s="82"/>
      <c r="X133" s="82"/>
      <c r="Y133" s="82"/>
      <c r="Z133" s="73"/>
    </row>
    <row r="134" spans="1:26" s="74" customFormat="1" ht="12.75" customHeight="1">
      <c r="A134" s="78"/>
      <c r="B134" s="50"/>
      <c r="C134" s="16"/>
      <c r="D134" s="16"/>
      <c r="E134" s="325"/>
      <c r="F134" s="83" t="s">
        <v>41</v>
      </c>
      <c r="G134" s="313" t="str">
        <f>Translations!$B$118</f>
        <v>jämn fördelning: en fördelning av detta slag förekommer i typiska fall i fråga om största tillåtna fel, toleranser och osäkerheter som meddelas i referenshandlingar.</v>
      </c>
      <c r="H134" s="313"/>
      <c r="I134" s="313"/>
      <c r="J134" s="313"/>
      <c r="K134" s="313"/>
      <c r="L134" s="313"/>
      <c r="M134" s="313"/>
      <c r="N134" s="313"/>
      <c r="O134" s="80"/>
      <c r="P134" s="81"/>
      <c r="Q134" s="81"/>
      <c r="R134" s="81"/>
      <c r="S134" s="81"/>
      <c r="T134" s="81"/>
      <c r="U134" s="81"/>
      <c r="V134" s="81"/>
      <c r="W134" s="82"/>
      <c r="X134" s="82"/>
      <c r="Y134" s="82"/>
      <c r="Z134" s="73"/>
    </row>
    <row r="135" spans="1:26" s="74" customFormat="1" ht="25.5" customHeight="1">
      <c r="A135" s="78"/>
      <c r="B135" s="50"/>
      <c r="C135" s="16"/>
      <c r="D135" s="16"/>
      <c r="E135" s="325"/>
      <c r="F135" s="83" t="s">
        <v>41</v>
      </c>
      <c r="G135" s="313" t="str">
        <f>Translations!$B$76</f>
        <v>triangelfördelning: en fördelning av detta slag används typiskt t.ex. i fall i vilka det endast finns lite populationsdata eller i vilka relationen mellan variabler är känd men datamängden är liten osv.</v>
      </c>
      <c r="H135" s="313"/>
      <c r="I135" s="313"/>
      <c r="J135" s="313"/>
      <c r="K135" s="313"/>
      <c r="L135" s="313"/>
      <c r="M135" s="313"/>
      <c r="N135" s="313"/>
      <c r="O135" s="80"/>
      <c r="P135" s="81"/>
      <c r="Q135" s="81"/>
      <c r="R135" s="81"/>
      <c r="S135" s="81"/>
      <c r="T135" s="81"/>
      <c r="U135" s="81"/>
      <c r="V135" s="81"/>
      <c r="W135" s="82"/>
      <c r="X135" s="82"/>
      <c r="Y135" s="82"/>
      <c r="Z135" s="73"/>
    </row>
    <row r="136" spans="1:26" s="74" customFormat="1" ht="12.75" customHeight="1">
      <c r="A136" s="78"/>
      <c r="B136" s="50"/>
      <c r="C136" s="16"/>
      <c r="D136" s="16"/>
      <c r="E136" s="321"/>
      <c r="F136" s="83" t="s">
        <v>41</v>
      </c>
      <c r="G136" s="326" t="str">
        <f>Translations!$B$119</f>
        <v>okänd fördelning: om fördelningstypen är okänd, är antagandet att typen är jämn fördelning.</v>
      </c>
      <c r="H136" s="326"/>
      <c r="I136" s="326"/>
      <c r="J136" s="326"/>
      <c r="K136" s="326"/>
      <c r="L136" s="326"/>
      <c r="M136" s="326"/>
      <c r="N136" s="326"/>
      <c r="O136" s="80"/>
      <c r="P136" s="81"/>
      <c r="Q136" s="81"/>
      <c r="R136" s="81"/>
      <c r="S136" s="81"/>
      <c r="T136" s="81"/>
      <c r="U136" s="81"/>
      <c r="V136" s="81"/>
      <c r="W136" s="82"/>
      <c r="X136" s="82"/>
      <c r="Y136" s="82"/>
      <c r="Z136" s="73"/>
    </row>
    <row r="137" spans="1:26" s="74" customFormat="1" ht="12.75" customHeight="1">
      <c r="A137" s="49"/>
      <c r="B137" s="50"/>
      <c r="C137" s="76"/>
      <c r="D137" s="16"/>
      <c r="E137" s="319" t="str">
        <f>Translations!$B$78</f>
        <v>Standardosäkerhet eller utvidgad osäkerhet?</v>
      </c>
      <c r="F137" s="322" t="str">
        <f>Translations!$B$79</f>
        <v>Om normalfördelning används som typ, ange här om den osäkerhet som anges är en standardosäkerhet (1σ, k=1, 68 %) eller utvidgad osäkerhet (2σ, k=2, 95 %).</v>
      </c>
      <c r="G137" s="322"/>
      <c r="H137" s="322"/>
      <c r="I137" s="322"/>
      <c r="J137" s="322"/>
      <c r="K137" s="322"/>
      <c r="L137" s="322"/>
      <c r="M137" s="322"/>
      <c r="N137" s="322"/>
      <c r="O137" s="52"/>
      <c r="P137" s="49"/>
      <c r="Q137" s="49"/>
      <c r="R137" s="49"/>
      <c r="S137" s="49"/>
      <c r="T137" s="49"/>
      <c r="U137" s="49"/>
      <c r="V137" s="49"/>
      <c r="W137" s="49"/>
      <c r="X137" s="49"/>
      <c r="Y137" s="49"/>
      <c r="Z137" s="73"/>
    </row>
    <row r="138" spans="1:26" s="74" customFormat="1" ht="25.5" customHeight="1">
      <c r="A138" s="49"/>
      <c r="B138" s="50"/>
      <c r="C138" s="76"/>
      <c r="D138" s="16"/>
      <c r="E138" s="321"/>
      <c r="F138" s="322" t="str">
        <f>Translations!$B$80</f>
        <v>För alla övriga fördelningstyper är denna cell grå (ej relevant, uppgift kan inte matas i fältet).</v>
      </c>
      <c r="G138" s="322"/>
      <c r="H138" s="322"/>
      <c r="I138" s="322"/>
      <c r="J138" s="322"/>
      <c r="K138" s="322"/>
      <c r="L138" s="322"/>
      <c r="M138" s="322"/>
      <c r="N138" s="322"/>
      <c r="O138" s="52"/>
      <c r="P138" s="49"/>
      <c r="Q138" s="49"/>
      <c r="R138" s="49"/>
      <c r="S138" s="49"/>
      <c r="T138" s="49"/>
      <c r="U138" s="49"/>
      <c r="V138" s="49"/>
      <c r="W138" s="49"/>
      <c r="X138" s="49"/>
      <c r="Y138" s="49"/>
      <c r="Z138" s="73"/>
    </row>
    <row r="139" spans="1:26" s="74" customFormat="1" ht="25.5" customHeight="1">
      <c r="A139" s="49"/>
      <c r="B139" s="50"/>
      <c r="C139" s="76"/>
      <c r="D139" s="16"/>
      <c r="E139" s="319" t="str">
        <f>Translations!$B$81</f>
        <v>Är osäkerhetsvärdet "i drift"?</v>
      </c>
      <c r="F139" s="322" t="str">
        <f>Translations!$B$82</f>
        <v>Välj här om den osäkerhet som anges är "i drift" eller inte. "I drift" betyder att den fastställda osäkerheten tar hänsyn till alla parametrar som påverkar mätinstrumentets osäkerhet medan den används, t.ex. krypning.</v>
      </c>
      <c r="G139" s="322"/>
      <c r="H139" s="322"/>
      <c r="I139" s="322"/>
      <c r="J139" s="322"/>
      <c r="K139" s="322"/>
      <c r="L139" s="322"/>
      <c r="M139" s="322"/>
      <c r="N139" s="322"/>
      <c r="O139" s="52"/>
      <c r="P139" s="49"/>
      <c r="Q139" s="49"/>
      <c r="R139" s="49"/>
      <c r="S139" s="49"/>
      <c r="T139" s="49"/>
      <c r="U139" s="49"/>
      <c r="V139" s="49"/>
      <c r="W139" s="49"/>
      <c r="X139" s="49"/>
      <c r="Y139" s="49"/>
      <c r="Z139" s="73"/>
    </row>
    <row r="140" spans="1:26" s="74" customFormat="1" ht="25.5" customHeight="1">
      <c r="A140" s="49"/>
      <c r="B140" s="50"/>
      <c r="C140" s="76"/>
      <c r="D140" s="16"/>
      <c r="E140" s="321"/>
      <c r="F140" s="322" t="str">
        <f>Translations!$B$83</f>
        <v>Osäkerheten är "ej i drift", om det är fråga om det högsta tillåtna felet (MPE) osv.</v>
      </c>
      <c r="G140" s="322"/>
      <c r="H140" s="322"/>
      <c r="I140" s="322"/>
      <c r="J140" s="322"/>
      <c r="K140" s="322"/>
      <c r="L140" s="322"/>
      <c r="M140" s="322"/>
      <c r="N140" s="322"/>
      <c r="O140" s="52"/>
      <c r="P140" s="49"/>
      <c r="Q140" s="49"/>
      <c r="R140" s="49"/>
      <c r="S140" s="49"/>
      <c r="T140" s="49"/>
      <c r="U140" s="49"/>
      <c r="V140" s="49"/>
      <c r="W140" s="49"/>
      <c r="X140" s="49"/>
      <c r="Y140" s="49"/>
      <c r="Z140" s="73"/>
    </row>
    <row r="141" spans="1:26" s="74" customFormat="1" ht="12.75" customHeight="1">
      <c r="A141" s="49"/>
      <c r="B141" s="50"/>
      <c r="C141" s="76"/>
      <c r="D141" s="16"/>
      <c r="E141" s="319" t="str">
        <f>Translations!$B$84</f>
        <v>Justeringsfaktor </v>
      </c>
      <c r="F141" s="322" t="str">
        <f>Translations!$B$85</f>
        <v>Ange här den justeringsfaktor som används för att omvandla osäkerhetsvärdet från formen "ej i drift" till formen "i drift". Om "i drift" redan valts ovan, är cellen grå och värdet 1.</v>
      </c>
      <c r="G141" s="322"/>
      <c r="H141" s="322"/>
      <c r="I141" s="322"/>
      <c r="J141" s="322"/>
      <c r="K141" s="322"/>
      <c r="L141" s="322"/>
      <c r="M141" s="322"/>
      <c r="N141" s="322"/>
      <c r="O141" s="52"/>
      <c r="P141" s="49"/>
      <c r="Q141" s="49"/>
      <c r="R141" s="49"/>
      <c r="S141" s="49"/>
      <c r="T141" s="49"/>
      <c r="U141" s="49"/>
      <c r="V141" s="49"/>
      <c r="W141" s="49"/>
      <c r="X141" s="49"/>
      <c r="Y141" s="49"/>
      <c r="Z141" s="73"/>
    </row>
    <row r="142" spans="1:26" s="74" customFormat="1" ht="54.75" customHeight="1">
      <c r="A142" s="49"/>
      <c r="B142" s="50"/>
      <c r="C142" s="76"/>
      <c r="D142" s="16"/>
      <c r="E142" s="320"/>
      <c r="F142" s="323" t="str">
        <f>Translations!$B$86</f>
        <v>Mer information om tillämpning av justeringsfaktorn finns i GD4 och i Energimyndighetens anvisning om osäkerhetsbedömning. Om osäkerheten är det högsta tillåtna felet som anges i lagstiftningen om mätinstrument (MPE), kontrollera att du anger osäkerheten då MPE är i användning (MPES) i enlighet med det som fastställs i lagstiftningen (MPES är ofta två gånger MPE, men inte alltid). Observera att justeringsfaktorn är en annan omständighet än faktorn 2 som omvandlar standardosäkerhet till utvidgad osäkerhet (gäller normalfördelningar).</v>
      </c>
      <c r="G142" s="323"/>
      <c r="H142" s="323"/>
      <c r="I142" s="323"/>
      <c r="J142" s="323"/>
      <c r="K142" s="323"/>
      <c r="L142" s="323"/>
      <c r="M142" s="323"/>
      <c r="N142" s="323"/>
      <c r="O142" s="52"/>
      <c r="P142" s="49"/>
      <c r="Q142" s="49"/>
      <c r="R142" s="49"/>
      <c r="S142" s="49"/>
      <c r="T142" s="49"/>
      <c r="U142" s="49"/>
      <c r="V142" s="49"/>
      <c r="W142" s="49"/>
      <c r="X142" s="49"/>
      <c r="Y142" s="49"/>
      <c r="Z142" s="73"/>
    </row>
    <row r="143" spans="1:26" s="74" customFormat="1" ht="12.75" customHeight="1">
      <c r="A143" s="49"/>
      <c r="B143" s="50"/>
      <c r="C143" s="76"/>
      <c r="D143" s="16"/>
      <c r="E143" s="321"/>
      <c r="F143" s="324" t="str">
        <f>Translations!$B$87</f>
        <v>Om ingen siffra matas in som justeringsfaktor används siffran 2 då osäkerheten omvandlas till formen "i drift" vid beräkningen.</v>
      </c>
      <c r="G143" s="324"/>
      <c r="H143" s="324"/>
      <c r="I143" s="324"/>
      <c r="J143" s="324"/>
      <c r="K143" s="324"/>
      <c r="L143" s="324"/>
      <c r="M143" s="324"/>
      <c r="N143" s="324"/>
      <c r="O143" s="52"/>
      <c r="P143" s="49"/>
      <c r="Q143" s="49"/>
      <c r="R143" s="49"/>
      <c r="S143" s="49"/>
      <c r="T143" s="49"/>
      <c r="U143" s="49"/>
      <c r="V143" s="49"/>
      <c r="W143" s="49"/>
      <c r="X143" s="49"/>
      <c r="Y143" s="49"/>
      <c r="Z143" s="73"/>
    </row>
    <row r="144" spans="1:26" s="74" customFormat="1" ht="12.75" customHeight="1">
      <c r="A144" s="49"/>
      <c r="B144" s="50"/>
      <c r="C144" s="76"/>
      <c r="D144" s="16"/>
      <c r="E144" s="319" t="str">
        <f>Translations!$B$88</f>
        <v>Korrelerande eller icke-korrelerande?</v>
      </c>
      <c r="F144" s="322" t="str">
        <f>Translations!$B$89</f>
        <v>Ange här uppgift om huruvida de enskilda mätresultaten är korrelerande eller icke-korrelerande.</v>
      </c>
      <c r="G144" s="322"/>
      <c r="H144" s="322"/>
      <c r="I144" s="322"/>
      <c r="J144" s="322"/>
      <c r="K144" s="322"/>
      <c r="L144" s="322"/>
      <c r="M144" s="322"/>
      <c r="N144" s="322"/>
      <c r="O144" s="52"/>
      <c r="P144" s="49"/>
      <c r="Q144" s="49"/>
      <c r="R144" s="49"/>
      <c r="S144" s="49"/>
      <c r="T144" s="49"/>
      <c r="U144" s="49"/>
      <c r="V144" s="49"/>
      <c r="W144" s="49"/>
      <c r="X144" s="49"/>
      <c r="Y144" s="49"/>
      <c r="Z144" s="73"/>
    </row>
    <row r="145" spans="1:26" s="74" customFormat="1" ht="23.25" customHeight="1">
      <c r="A145" s="49"/>
      <c r="B145" s="50"/>
      <c r="C145" s="76"/>
      <c r="D145" s="16"/>
      <c r="E145" s="325"/>
      <c r="F145" s="322" t="str">
        <f>Translations!$B$90</f>
        <v>Två mätresultat är korrelerande om till exempel avvikelsen från "verkligt värde" systematiskt går i samma riktning och inte uppvisar en slumpmässig fördelning.</v>
      </c>
      <c r="G145" s="322"/>
      <c r="H145" s="322"/>
      <c r="I145" s="322"/>
      <c r="J145" s="322"/>
      <c r="K145" s="322"/>
      <c r="L145" s="322"/>
      <c r="M145" s="322"/>
      <c r="N145" s="322"/>
      <c r="O145" s="52"/>
      <c r="P145" s="49"/>
      <c r="Q145" s="49"/>
      <c r="R145" s="49"/>
      <c r="S145" s="49"/>
      <c r="T145" s="49"/>
      <c r="U145" s="49"/>
      <c r="V145" s="49"/>
      <c r="W145" s="49"/>
      <c r="X145" s="49"/>
      <c r="Y145" s="49"/>
      <c r="Z145" s="73"/>
    </row>
    <row r="146" spans="1:26" s="74" customFormat="1" ht="24" customHeight="1">
      <c r="A146" s="49"/>
      <c r="B146" s="50"/>
      <c r="C146" s="76"/>
      <c r="D146" s="16"/>
      <c r="E146" s="325"/>
      <c r="F146" s="322" t="str">
        <f>Translations!$B$91</f>
        <v>Mätresultat kan vara korrelerande om samma mätinstrument eller mätmetod används vid mätningen.</v>
      </c>
      <c r="G146" s="322"/>
      <c r="H146" s="322"/>
      <c r="I146" s="322"/>
      <c r="J146" s="322"/>
      <c r="K146" s="322"/>
      <c r="L146" s="322"/>
      <c r="M146" s="322"/>
      <c r="N146" s="322"/>
      <c r="O146" s="52"/>
      <c r="P146" s="49"/>
      <c r="Q146" s="49"/>
      <c r="R146" s="49"/>
      <c r="S146" s="49"/>
      <c r="T146" s="49"/>
      <c r="U146" s="49"/>
      <c r="V146" s="49"/>
      <c r="W146" s="49"/>
      <c r="X146" s="49"/>
      <c r="Y146" s="49"/>
      <c r="Z146" s="73"/>
    </row>
    <row r="147" spans="1:26" s="74" customFormat="1" ht="24" customHeight="1">
      <c r="A147" s="49"/>
      <c r="B147" s="50"/>
      <c r="C147" s="76"/>
      <c r="D147" s="16"/>
      <c r="E147" s="325"/>
      <c r="F147" s="322" t="str">
        <f>Translations!$B$92</f>
        <v>Exempel: Vare parti fast bränsle som levereras till anläggningen mäts med verksamhetsutövarens bilvåg. I detta fall kan mätningstillfällena antas vara korrelerande.</v>
      </c>
      <c r="G147" s="322"/>
      <c r="H147" s="322"/>
      <c r="I147" s="322"/>
      <c r="J147" s="322"/>
      <c r="K147" s="322"/>
      <c r="L147" s="322"/>
      <c r="M147" s="322"/>
      <c r="N147" s="322"/>
      <c r="O147" s="52"/>
      <c r="P147" s="49"/>
      <c r="Q147" s="49"/>
      <c r="R147" s="49"/>
      <c r="S147" s="49"/>
      <c r="T147" s="49"/>
      <c r="U147" s="49"/>
      <c r="V147" s="49"/>
      <c r="W147" s="49"/>
      <c r="X147" s="49"/>
      <c r="Y147" s="49"/>
      <c r="Z147" s="73"/>
    </row>
    <row r="148" spans="1:26" s="74" customFormat="1" ht="12.75" customHeight="1">
      <c r="A148" s="49"/>
      <c r="B148" s="50"/>
      <c r="C148" s="76"/>
      <c r="D148" s="16"/>
      <c r="E148" s="77"/>
      <c r="F148" s="77"/>
      <c r="G148" s="77"/>
      <c r="H148" s="77"/>
      <c r="I148" s="77"/>
      <c r="J148" s="77"/>
      <c r="K148" s="77"/>
      <c r="L148" s="77"/>
      <c r="M148" s="77"/>
      <c r="N148" s="77"/>
      <c r="O148" s="52"/>
      <c r="P148" s="49"/>
      <c r="Q148" s="49"/>
      <c r="R148" s="49"/>
      <c r="S148" s="49"/>
      <c r="T148" s="49"/>
      <c r="U148" s="49"/>
      <c r="V148" s="49"/>
      <c r="W148" s="49"/>
      <c r="X148" s="49"/>
      <c r="Y148" s="49"/>
      <c r="Z148" s="73"/>
    </row>
    <row r="149" spans="1:26" s="74" customFormat="1" ht="12.75" customHeight="1">
      <c r="A149" s="49"/>
      <c r="B149" s="50"/>
      <c r="C149" s="76"/>
      <c r="D149" s="84" t="s">
        <v>172</v>
      </c>
      <c r="E149" s="317" t="str">
        <f>Translations!$B$93</f>
        <v>Mängduppgift om bränsle-/materialmängd som levererats till/förbrukats på anläggningen</v>
      </c>
      <c r="F149" s="317"/>
      <c r="G149" s="317"/>
      <c r="H149" s="317"/>
      <c r="I149" s="317"/>
      <c r="J149" s="317"/>
      <c r="K149" s="317"/>
      <c r="L149" s="317"/>
      <c r="M149" s="317"/>
      <c r="N149" s="318"/>
      <c r="O149" s="52"/>
      <c r="P149" s="49"/>
      <c r="Q149" s="49"/>
      <c r="R149" s="49"/>
      <c r="S149" s="49"/>
      <c r="T149" s="49"/>
      <c r="U149" s="49"/>
      <c r="V149" s="49"/>
      <c r="W149" s="49"/>
      <c r="X149" s="49"/>
      <c r="Y149" s="49"/>
      <c r="Z149" s="73"/>
    </row>
    <row r="150" spans="1:26" s="74" customFormat="1" ht="52.5" customHeight="1">
      <c r="A150" s="49"/>
      <c r="B150" s="50"/>
      <c r="C150" s="76"/>
      <c r="D150" s="16"/>
      <c r="E150" s="349" t="str">
        <f>Translations!$B$120</f>
        <v>Mängd – ange parametern</v>
      </c>
      <c r="F150" s="350"/>
      <c r="G150" s="350"/>
      <c r="H150" s="350"/>
      <c r="I150" s="351"/>
      <c r="J150" s="85" t="str">
        <f>Translations!$B$117</f>
        <v>Osäkerhet som gäller mängd</v>
      </c>
      <c r="K150" s="85" t="str">
        <f>Translations!$B$72</f>
        <v>Fördelningstyp</v>
      </c>
      <c r="L150" s="85" t="str">
        <f>Translations!$B$78</f>
        <v>Standardosäkerhet eller utvidgad osäkerhet?</v>
      </c>
      <c r="M150" s="85" t="str">
        <f>Translations!$B$81</f>
        <v>Är osäkerhetsvärdet "i drift"?</v>
      </c>
      <c r="N150" s="85" t="str">
        <f>Translations!$B$84</f>
        <v>Justeringsfaktor </v>
      </c>
      <c r="O150" s="52"/>
      <c r="P150" s="49"/>
      <c r="Q150" s="49"/>
      <c r="R150" s="86" t="s">
        <v>166</v>
      </c>
      <c r="S150" s="86" t="s">
        <v>164</v>
      </c>
      <c r="T150" s="86" t="s">
        <v>165</v>
      </c>
      <c r="U150" s="86" t="s">
        <v>190</v>
      </c>
      <c r="V150" s="49" t="s">
        <v>170</v>
      </c>
      <c r="W150" s="86" t="s">
        <v>167</v>
      </c>
      <c r="X150" s="86" t="s">
        <v>168</v>
      </c>
      <c r="Y150" s="86" t="s">
        <v>191</v>
      </c>
      <c r="Z150" s="73"/>
    </row>
    <row r="151" spans="1:26" s="74" customFormat="1" ht="12.75" customHeight="1">
      <c r="A151" s="49"/>
      <c r="B151" s="50"/>
      <c r="C151" s="76"/>
      <c r="D151" s="87" t="s">
        <v>173</v>
      </c>
      <c r="E151" s="352"/>
      <c r="F151" s="353"/>
      <c r="G151" s="353"/>
      <c r="H151" s="353"/>
      <c r="I151" s="354"/>
      <c r="J151" s="3"/>
      <c r="K151" s="4"/>
      <c r="L151" s="4"/>
      <c r="M151" s="6"/>
      <c r="N151" s="183"/>
      <c r="O151" s="52"/>
      <c r="P151" s="49"/>
      <c r="Q151" s="49"/>
      <c r="R151" s="89">
        <f>IF(K151="",INDEX(EUconst_DistributionCorrection,1),INDEX(EUconst_DistributionCorrection,MATCH(K151,EUconst_DistributionType,0)))</f>
        <v>1</v>
      </c>
      <c r="S151" s="90">
        <f>IF(OR(L151="",K151=INDEX(EUconst_DistributionType,2),K151=INDEX(EUconst_DistributionType,3)),INDEX(EUconst_ConfidenceLevel,1),INDEX(EUconst_ConfidenceLevel,MATCH(L151,EUconst_UncertaintyType,0)))</f>
        <v>0.682689250166422</v>
      </c>
      <c r="T151" s="91">
        <f>IF(N151="",2,INDEX(EUconst_CorrelationFactor,MATCH(N151,EUconst_CorrelationType,0)))</f>
        <v>2</v>
      </c>
      <c r="U151" s="186">
        <f>IF(M151=INDEX(EUconst_InService,1),1,IF(N151="",2,N151))</f>
        <v>2</v>
      </c>
      <c r="V151" s="91">
        <f>IF(J157="",1,3-T157)</f>
        <v>1</v>
      </c>
      <c r="W151" s="132">
        <f>IF(J151="","",(J151*U151/R151/TINV(1-S151,10^6))^V151)</f>
      </c>
      <c r="X151" s="94" t="b">
        <f>OR(INDEX(EUconst_DistributionType,2)=K151,INDEX(EUconst_DistributionType,3)=K151)</f>
        <v>0</v>
      </c>
      <c r="Y151" s="94" t="b">
        <f>M151=INDEX(EUconst_InService,1)</f>
        <v>0</v>
      </c>
      <c r="Z151" s="73"/>
    </row>
    <row r="152" spans="1:26" s="74" customFormat="1" ht="12.75" customHeight="1">
      <c r="A152" s="49"/>
      <c r="B152" s="50"/>
      <c r="C152" s="76"/>
      <c r="D152" s="87" t="s">
        <v>174</v>
      </c>
      <c r="E152" s="343"/>
      <c r="F152" s="344"/>
      <c r="G152" s="344"/>
      <c r="H152" s="344"/>
      <c r="I152" s="345"/>
      <c r="J152" s="6"/>
      <c r="K152" s="7"/>
      <c r="L152" s="7"/>
      <c r="M152" s="6"/>
      <c r="N152" s="184"/>
      <c r="O152" s="52"/>
      <c r="P152" s="49"/>
      <c r="Q152" s="49"/>
      <c r="R152" s="89">
        <f>IF(K152="",INDEX(EUconst_DistributionCorrection,1),INDEX(EUconst_DistributionCorrection,MATCH(K152,EUconst_DistributionType,0)))</f>
        <v>1</v>
      </c>
      <c r="S152" s="90">
        <f>IF(OR(L152="",K152=INDEX(EUconst_DistributionType,2),K152=INDEX(EUconst_DistributionType,3)),INDEX(EUconst_ConfidenceLevel,1),INDEX(EUconst_ConfidenceLevel,MATCH(L152,EUconst_UncertaintyType,0)))</f>
        <v>0.682689250166422</v>
      </c>
      <c r="T152" s="91">
        <f>IF(N152="",2,INDEX(EUconst_CorrelationFactor,MATCH(N152,EUconst_CorrelationType,0)))</f>
        <v>2</v>
      </c>
      <c r="U152" s="186">
        <f>IF(M152=INDEX(EUconst_InService,1),1,IF(N152="",2,N152))</f>
        <v>2</v>
      </c>
      <c r="V152" s="91">
        <f>V151</f>
        <v>1</v>
      </c>
      <c r="W152" s="132">
        <f>IF(J152="","",(J152*U152/R152/TINV(1-S152,10^6))^V152)</f>
      </c>
      <c r="X152" s="94" t="b">
        <f>OR(INDEX(EUconst_DistributionType,2)=K152,INDEX(EUconst_DistributionType,3)=K152)</f>
        <v>0</v>
      </c>
      <c r="Y152" s="94" t="b">
        <f>M152=INDEX(EUconst_InService,1)</f>
        <v>0</v>
      </c>
      <c r="Z152" s="73"/>
    </row>
    <row r="153" spans="1:26" s="74" customFormat="1" ht="12.75" customHeight="1">
      <c r="A153" s="49"/>
      <c r="B153" s="50"/>
      <c r="C153" s="76"/>
      <c r="D153" s="87" t="s">
        <v>171</v>
      </c>
      <c r="E153" s="343"/>
      <c r="F153" s="344"/>
      <c r="G153" s="344"/>
      <c r="H153" s="344"/>
      <c r="I153" s="345"/>
      <c r="J153" s="6"/>
      <c r="K153" s="7"/>
      <c r="L153" s="7"/>
      <c r="M153" s="6"/>
      <c r="N153" s="184"/>
      <c r="O153" s="52"/>
      <c r="P153" s="49"/>
      <c r="Q153" s="49"/>
      <c r="R153" s="89">
        <f>IF(K153="",INDEX(EUconst_DistributionCorrection,1),INDEX(EUconst_DistributionCorrection,MATCH(K153,EUconst_DistributionType,0)))</f>
        <v>1</v>
      </c>
      <c r="S153" s="90">
        <f>IF(OR(L153="",K153=INDEX(EUconst_DistributionType,2),K153=INDEX(EUconst_DistributionType,3)),INDEX(EUconst_ConfidenceLevel,1),INDEX(EUconst_ConfidenceLevel,MATCH(L153,EUconst_UncertaintyType,0)))</f>
        <v>0.682689250166422</v>
      </c>
      <c r="T153" s="91">
        <f>IF(N153="",2,INDEX(EUconst_CorrelationFactor,MATCH(N153,EUconst_CorrelationType,0)))</f>
        <v>2</v>
      </c>
      <c r="U153" s="186">
        <f>IF(M153=INDEX(EUconst_InService,1),1,IF(N153="",2,N153))</f>
        <v>2</v>
      </c>
      <c r="V153" s="91">
        <f>V152</f>
        <v>1</v>
      </c>
      <c r="W153" s="132">
        <f>IF(J153="","",(J153*U153/R153/TINV(1-S153,10^6))^V153)</f>
      </c>
      <c r="X153" s="94" t="b">
        <f>OR(INDEX(EUconst_DistributionType,2)=K153,INDEX(EUconst_DistributionType,3)=K153)</f>
        <v>0</v>
      </c>
      <c r="Y153" s="94" t="b">
        <f>M153=INDEX(EUconst_InService,1)</f>
        <v>0</v>
      </c>
      <c r="Z153" s="73"/>
    </row>
    <row r="154" spans="1:26" s="74" customFormat="1" ht="12.75" customHeight="1">
      <c r="A154" s="49"/>
      <c r="B154" s="50"/>
      <c r="C154" s="76"/>
      <c r="D154" s="87" t="s">
        <v>175</v>
      </c>
      <c r="E154" s="343"/>
      <c r="F154" s="344"/>
      <c r="G154" s="344"/>
      <c r="H154" s="344"/>
      <c r="I154" s="345"/>
      <c r="J154" s="6"/>
      <c r="K154" s="7"/>
      <c r="L154" s="7"/>
      <c r="M154" s="6"/>
      <c r="N154" s="184"/>
      <c r="O154" s="52"/>
      <c r="P154" s="49"/>
      <c r="Q154" s="49"/>
      <c r="R154" s="89">
        <f>IF(K154="",INDEX(EUconst_DistributionCorrection,1),INDEX(EUconst_DistributionCorrection,MATCH(K154,EUconst_DistributionType,0)))</f>
        <v>1</v>
      </c>
      <c r="S154" s="90">
        <f>IF(OR(L154="",K154=INDEX(EUconst_DistributionType,2),K154=INDEX(EUconst_DistributionType,3)),INDEX(EUconst_ConfidenceLevel,1),INDEX(EUconst_ConfidenceLevel,MATCH(L154,EUconst_UncertaintyType,0)))</f>
        <v>0.682689250166422</v>
      </c>
      <c r="T154" s="91">
        <f>IF(N154="",2,INDEX(EUconst_CorrelationFactor,MATCH(N154,EUconst_CorrelationType,0)))</f>
        <v>2</v>
      </c>
      <c r="U154" s="186">
        <f>IF(M154=INDEX(EUconst_InService,1),1,IF(N154="",2,N154))</f>
        <v>2</v>
      </c>
      <c r="V154" s="91">
        <f>V153</f>
        <v>1</v>
      </c>
      <c r="W154" s="132">
        <f>IF(J154="","",(J154*U154/R154/TINV(1-S154,10^6))^V154)</f>
      </c>
      <c r="X154" s="94" t="b">
        <f>OR(INDEX(EUconst_DistributionType,2)=K154,INDEX(EUconst_DistributionType,3)=K154)</f>
        <v>0</v>
      </c>
      <c r="Y154" s="94" t="b">
        <f>M154=INDEX(EUconst_InService,1)</f>
        <v>0</v>
      </c>
      <c r="Z154" s="73"/>
    </row>
    <row r="155" spans="1:26" s="74" customFormat="1" ht="12.75" customHeight="1">
      <c r="A155" s="49"/>
      <c r="B155" s="50"/>
      <c r="C155" s="76"/>
      <c r="D155" s="87" t="s">
        <v>176</v>
      </c>
      <c r="E155" s="343"/>
      <c r="F155" s="344"/>
      <c r="G155" s="344"/>
      <c r="H155" s="344"/>
      <c r="I155" s="345"/>
      <c r="J155" s="9"/>
      <c r="K155" s="10"/>
      <c r="L155" s="10"/>
      <c r="M155" s="9"/>
      <c r="N155" s="185"/>
      <c r="O155" s="52"/>
      <c r="P155" s="49"/>
      <c r="Q155" s="49"/>
      <c r="R155" s="89">
        <f>IF(K155="",INDEX(EUconst_DistributionCorrection,1),INDEX(EUconst_DistributionCorrection,MATCH(K155,EUconst_DistributionType,0)))</f>
        <v>1</v>
      </c>
      <c r="S155" s="90">
        <f>IF(OR(L155="",K155=INDEX(EUconst_DistributionType,2),K155=INDEX(EUconst_DistributionType,3)),INDEX(EUconst_ConfidenceLevel,1),INDEX(EUconst_ConfidenceLevel,MATCH(L155,EUconst_UncertaintyType,0)))</f>
        <v>0.682689250166422</v>
      </c>
      <c r="T155" s="91">
        <f>IF(N155="",2,INDEX(EUconst_CorrelationFactor,MATCH(N155,EUconst_CorrelationType,0)))</f>
        <v>2</v>
      </c>
      <c r="U155" s="186">
        <f>IF(M155=INDEX(EUconst_InService,1),1,IF(N155="",2,N155))</f>
        <v>2</v>
      </c>
      <c r="V155" s="91">
        <f>V154</f>
        <v>1</v>
      </c>
      <c r="W155" s="132">
        <f>IF(J155="","",(J155*U155/R155/TINV(1-S155,10^6))^V155)</f>
      </c>
      <c r="X155" s="94" t="b">
        <f>OR(INDEX(EUconst_DistributionType,2)=K155,INDEX(EUconst_DistributionType,3)=K155)</f>
        <v>0</v>
      </c>
      <c r="Y155" s="94" t="b">
        <f>M155=INDEX(EUconst_InService,1)</f>
        <v>0</v>
      </c>
      <c r="Z155" s="73">
        <f>IF(H155="","",ABS(I155)^T155*(ABS(H155)*J155/R155/TINV(1-S155,10^6))^2)</f>
      </c>
    </row>
    <row r="156" spans="1:26" s="74" customFormat="1" ht="4.5" customHeight="1">
      <c r="A156" s="49"/>
      <c r="B156" s="50"/>
      <c r="C156" s="76"/>
      <c r="D156" s="16"/>
      <c r="E156" s="77"/>
      <c r="F156" s="77"/>
      <c r="G156" s="77"/>
      <c r="H156" s="77"/>
      <c r="I156" s="77"/>
      <c r="J156" s="77"/>
      <c r="K156" s="77"/>
      <c r="L156" s="77"/>
      <c r="M156" s="77"/>
      <c r="N156" s="77"/>
      <c r="O156" s="52"/>
      <c r="P156" s="49"/>
      <c r="Q156" s="49"/>
      <c r="R156" s="49"/>
      <c r="S156" s="49"/>
      <c r="T156" s="49"/>
      <c r="U156" s="49"/>
      <c r="V156" s="49"/>
      <c r="W156" s="49"/>
      <c r="X156" s="49"/>
      <c r="Y156" s="49"/>
      <c r="Z156" s="73"/>
    </row>
    <row r="157" spans="1:26" s="74" customFormat="1" ht="12.75" customHeight="1">
      <c r="A157" s="49"/>
      <c r="B157" s="50"/>
      <c r="C157" s="76"/>
      <c r="D157" s="84" t="s">
        <v>177</v>
      </c>
      <c r="E157" s="346" t="str">
        <f>Translations!$B$121</f>
        <v>Är mängderna i punkt a korrelerande eller icke-korrelerande?</v>
      </c>
      <c r="F157" s="346"/>
      <c r="G157" s="346"/>
      <c r="H157" s="346"/>
      <c r="I157" s="347"/>
      <c r="J157" s="12"/>
      <c r="O157" s="52"/>
      <c r="P157" s="49"/>
      <c r="Q157" s="49"/>
      <c r="R157" s="49"/>
      <c r="S157" s="49"/>
      <c r="T157" s="91">
        <f>IF(J157="",2,INDEX(EUconst_CorrelationFactor,MATCH(J157,EUconst_CorrelationType,0)))</f>
        <v>2</v>
      </c>
      <c r="U157" s="49"/>
      <c r="V157" s="49"/>
      <c r="W157" s="49"/>
      <c r="X157" s="49"/>
      <c r="Y157" s="49"/>
      <c r="Z157" s="73"/>
    </row>
    <row r="158" spans="1:26" s="74" customFormat="1" ht="25.5" customHeight="1">
      <c r="A158" s="49"/>
      <c r="B158" s="50"/>
      <c r="C158" s="76"/>
      <c r="D158" s="84"/>
      <c r="E158" s="313" t="str">
        <f>Translations!$B$122</f>
        <v>Ange här huruvida mängderna i-v i punkt a är korrelerande eller icke-korrelerande. Om denna punkt lämnas tom antas att mängderna i punkt a är korrelerande.</v>
      </c>
      <c r="F158" s="313"/>
      <c r="G158" s="313"/>
      <c r="H158" s="313"/>
      <c r="I158" s="313"/>
      <c r="J158" s="313"/>
      <c r="K158" s="313"/>
      <c r="O158" s="52"/>
      <c r="P158" s="49"/>
      <c r="Q158" s="49"/>
      <c r="R158" s="49"/>
      <c r="S158" s="49"/>
      <c r="T158" s="103"/>
      <c r="U158" s="49"/>
      <c r="V158" s="49"/>
      <c r="W158" s="49"/>
      <c r="X158" s="49"/>
      <c r="Y158" s="49"/>
      <c r="Z158" s="73"/>
    </row>
    <row r="159" spans="1:26" s="74" customFormat="1" ht="4.5" customHeight="1">
      <c r="A159" s="49"/>
      <c r="B159" s="50"/>
      <c r="C159" s="76"/>
      <c r="D159" s="16"/>
      <c r="E159" s="77"/>
      <c r="F159" s="77"/>
      <c r="G159" s="77"/>
      <c r="H159" s="77"/>
      <c r="J159" s="77"/>
      <c r="K159" s="77"/>
      <c r="O159" s="52"/>
      <c r="P159" s="49"/>
      <c r="Q159" s="49"/>
      <c r="R159" s="49"/>
      <c r="S159" s="49"/>
      <c r="T159" s="49"/>
      <c r="U159" s="49"/>
      <c r="V159" s="49"/>
      <c r="W159" s="49"/>
      <c r="X159" s="49"/>
      <c r="Y159" s="49"/>
      <c r="Z159" s="73"/>
    </row>
    <row r="160" spans="1:26" s="74" customFormat="1" ht="12.75" customHeight="1">
      <c r="A160" s="49"/>
      <c r="B160" s="50"/>
      <c r="C160" s="76"/>
      <c r="D160" s="84" t="s">
        <v>178</v>
      </c>
      <c r="E160" s="314" t="str">
        <f>Translations!$B$123</f>
        <v>Övergripande osäkerhet (k= 1)</v>
      </c>
      <c r="F160" s="314"/>
      <c r="G160" s="314"/>
      <c r="H160" s="314"/>
      <c r="I160" s="348"/>
      <c r="J160" s="113">
        <f>IF(COUNT(W151:W155)=0,"",SUM(W151:W155)^(1/(3-T157)))</f>
      </c>
      <c r="L160" s="77"/>
      <c r="M160" s="114"/>
      <c r="N160" s="77"/>
      <c r="O160" s="52"/>
      <c r="P160" s="49"/>
      <c r="Q160" s="49"/>
      <c r="R160" s="49"/>
      <c r="S160" s="49"/>
      <c r="T160" s="49"/>
      <c r="U160" s="49"/>
      <c r="V160" s="49"/>
      <c r="W160" s="49"/>
      <c r="X160" s="49"/>
      <c r="Y160" s="49"/>
      <c r="Z160" s="73"/>
    </row>
    <row r="161" spans="1:26" s="74" customFormat="1" ht="12.75" customHeight="1">
      <c r="A161" s="49"/>
      <c r="B161" s="50"/>
      <c r="C161" s="76"/>
      <c r="D161" s="84" t="s">
        <v>179</v>
      </c>
      <c r="E161" s="314" t="str">
        <f>Translations!$B$124</f>
        <v>Övergripande osäkerhet (k= 2)</v>
      </c>
      <c r="F161" s="314"/>
      <c r="G161" s="314"/>
      <c r="H161" s="314"/>
      <c r="I161" s="348"/>
      <c r="J161" s="116">
        <f>IF(J160="","",J160*2)</f>
      </c>
      <c r="L161" s="77"/>
      <c r="M161" s="77"/>
      <c r="N161" s="77"/>
      <c r="O161" s="52"/>
      <c r="P161" s="49"/>
      <c r="Q161" s="49"/>
      <c r="R161" s="49"/>
      <c r="S161" s="49"/>
      <c r="T161" s="49"/>
      <c r="U161" s="49"/>
      <c r="V161" s="49"/>
      <c r="W161" s="118"/>
      <c r="X161" s="118"/>
      <c r="Y161" s="118"/>
      <c r="Z161" s="73"/>
    </row>
    <row r="162" spans="1:26" s="74" customFormat="1" ht="40.5" customHeight="1">
      <c r="A162" s="49"/>
      <c r="B162" s="50"/>
      <c r="C162" s="76"/>
      <c r="D162" s="16"/>
      <c r="E162" s="316" t="str">
        <f>Translations!$B$114</f>
        <v>Detta är osäkerheten av bestämmandet av den mängduppgift om bränsle-/materialmängden som används på anläggningen på årsnivå. Detta osäkerhetsvärde jämförs med den största tillåtna osäkerheten som motsvarar bestämningsnivån. Till exempel den största tillåtna osäkerheten som motsvarar nivå 4 för mängduppgiften för bränslen i standardberäkningsmetoden är +/- 1,5 % under kalenderåret.</v>
      </c>
      <c r="F162" s="316"/>
      <c r="G162" s="316"/>
      <c r="H162" s="316"/>
      <c r="I162" s="316"/>
      <c r="J162" s="316"/>
      <c r="K162" s="316"/>
      <c r="L162" s="77"/>
      <c r="M162" s="77"/>
      <c r="N162" s="77"/>
      <c r="O162" s="52"/>
      <c r="P162" s="49"/>
      <c r="Q162" s="49"/>
      <c r="R162" s="49"/>
      <c r="S162" s="49"/>
      <c r="T162" s="49"/>
      <c r="U162" s="49"/>
      <c r="V162" s="49"/>
      <c r="W162" s="49"/>
      <c r="X162" s="49"/>
      <c r="Y162" s="49"/>
      <c r="Z162" s="73"/>
    </row>
    <row r="163" spans="1:31" ht="12.75" customHeight="1" thickBot="1">
      <c r="A163" s="62"/>
      <c r="B163" s="50"/>
      <c r="C163" s="63"/>
      <c r="D163" s="64"/>
      <c r="E163" s="65"/>
      <c r="F163" s="66"/>
      <c r="G163" s="67"/>
      <c r="H163" s="67"/>
      <c r="I163" s="67"/>
      <c r="J163" s="67"/>
      <c r="K163" s="67"/>
      <c r="L163" s="67"/>
      <c r="M163" s="67"/>
      <c r="N163" s="67"/>
      <c r="O163" s="68"/>
      <c r="P163" s="69"/>
      <c r="Q163" s="69"/>
      <c r="R163" s="69"/>
      <c r="S163" s="69"/>
      <c r="T163" s="69"/>
      <c r="U163" s="69"/>
      <c r="V163" s="69"/>
      <c r="W163" s="70"/>
      <c r="X163" s="70"/>
      <c r="Y163" s="70"/>
      <c r="Z163" s="71"/>
      <c r="AA163" s="72"/>
      <c r="AB163" s="72"/>
      <c r="AC163" s="72"/>
      <c r="AD163" s="72"/>
      <c r="AE163" s="72"/>
    </row>
    <row r="164" spans="1:26" s="74" customFormat="1" ht="12.75" customHeight="1" thickBot="1">
      <c r="A164" s="49"/>
      <c r="B164" s="50"/>
      <c r="C164" s="16"/>
      <c r="D164" s="16"/>
      <c r="E164" s="16"/>
      <c r="F164" s="16"/>
      <c r="G164" s="16"/>
      <c r="H164" s="16"/>
      <c r="I164" s="16"/>
      <c r="J164" s="16"/>
      <c r="K164" s="16"/>
      <c r="L164" s="16"/>
      <c r="M164" s="16"/>
      <c r="N164" s="16"/>
      <c r="O164" s="52"/>
      <c r="P164" s="49"/>
      <c r="Q164" s="49"/>
      <c r="R164" s="49"/>
      <c r="S164" s="49"/>
      <c r="T164" s="49"/>
      <c r="U164" s="49"/>
      <c r="V164" s="49"/>
      <c r="W164" s="49"/>
      <c r="X164" s="49"/>
      <c r="Y164" s="49"/>
      <c r="Z164" s="73"/>
    </row>
    <row r="165" spans="1:26" s="74" customFormat="1" ht="15.75" customHeight="1" thickBot="1">
      <c r="A165" s="49"/>
      <c r="B165" s="50"/>
      <c r="C165" s="75">
        <f>C127+1</f>
        <v>5</v>
      </c>
      <c r="D165" s="16"/>
      <c r="E165" s="328" t="str">
        <f>Translations!$B$53</f>
        <v>Detta är ett valfritt verktyg för beräkning av osäkerhet i anslutning till mätning på årsnivå.</v>
      </c>
      <c r="F165" s="328"/>
      <c r="G165" s="328"/>
      <c r="H165" s="328"/>
      <c r="I165" s="328"/>
      <c r="J165" s="328"/>
      <c r="K165" s="328"/>
      <c r="L165" s="328"/>
      <c r="M165" s="328"/>
      <c r="N165" s="328"/>
      <c r="O165" s="52"/>
      <c r="P165" s="49"/>
      <c r="Q165" s="49"/>
      <c r="R165" s="49"/>
      <c r="S165" s="49"/>
      <c r="T165" s="49"/>
      <c r="U165" s="49"/>
      <c r="V165" s="49"/>
      <c r="W165" s="49"/>
      <c r="X165" s="49"/>
      <c r="Y165" s="49"/>
      <c r="Z165" s="73"/>
    </row>
    <row r="166" spans="1:26" s="74" customFormat="1" ht="4.5" customHeight="1">
      <c r="A166" s="49"/>
      <c r="B166" s="50"/>
      <c r="C166" s="76"/>
      <c r="D166" s="16"/>
      <c r="E166" s="77"/>
      <c r="F166" s="77"/>
      <c r="G166" s="77"/>
      <c r="H166" s="77"/>
      <c r="I166" s="77"/>
      <c r="J166" s="77"/>
      <c r="K166" s="77"/>
      <c r="L166" s="77"/>
      <c r="M166" s="77"/>
      <c r="N166" s="77"/>
      <c r="O166" s="52"/>
      <c r="P166" s="49"/>
      <c r="Q166" s="49"/>
      <c r="R166" s="49"/>
      <c r="S166" s="49"/>
      <c r="T166" s="49"/>
      <c r="U166" s="49"/>
      <c r="V166" s="49"/>
      <c r="W166" s="49"/>
      <c r="X166" s="49"/>
      <c r="Y166" s="49"/>
      <c r="Z166" s="73"/>
    </row>
    <row r="167" spans="1:26" s="74" customFormat="1" ht="12.75" customHeight="1">
      <c r="A167" s="49"/>
      <c r="B167" s="50"/>
      <c r="C167" s="76"/>
      <c r="D167" s="16"/>
      <c r="E167" s="319" t="str">
        <f>Translations!$B$117</f>
        <v>Osäkerhet som gäller mängd</v>
      </c>
      <c r="F167" s="322" t="str">
        <f>Translations!$B$68</f>
        <v>Ange den relativa osäkerheten för det enskilda mätningstillfället uttryckt i procent.</v>
      </c>
      <c r="G167" s="322"/>
      <c r="H167" s="322"/>
      <c r="I167" s="322"/>
      <c r="J167" s="322"/>
      <c r="K167" s="322"/>
      <c r="L167" s="322"/>
      <c r="M167" s="322"/>
      <c r="N167" s="322"/>
      <c r="O167" s="52"/>
      <c r="P167" s="49"/>
      <c r="Q167" s="49"/>
      <c r="R167" s="49"/>
      <c r="S167" s="49"/>
      <c r="T167" s="49"/>
      <c r="U167" s="49"/>
      <c r="V167" s="49"/>
      <c r="W167" s="49"/>
      <c r="X167" s="49"/>
      <c r="Y167" s="49"/>
      <c r="Z167" s="73"/>
    </row>
    <row r="168" spans="1:26" s="74" customFormat="1" ht="25.5" customHeight="1">
      <c r="A168" s="49"/>
      <c r="B168" s="50"/>
      <c r="C168" s="76"/>
      <c r="D168" s="16"/>
      <c r="E168" s="325"/>
      <c r="F168" s="322" t="str">
        <f>Translations!$B$70</f>
        <v>Osäkerheten kan erhållas från olika källor, t.ex. det högsta tillåtna felet under drift i enlighet med lagstiftningen om mätinstrument, osäkerhet frånkalibrering, utrustningstillverkarens handlingar osv.</v>
      </c>
      <c r="G168" s="322"/>
      <c r="H168" s="322"/>
      <c r="I168" s="322"/>
      <c r="J168" s="322"/>
      <c r="K168" s="322"/>
      <c r="L168" s="322"/>
      <c r="M168" s="322"/>
      <c r="N168" s="322"/>
      <c r="O168" s="52"/>
      <c r="P168" s="49"/>
      <c r="Q168" s="49"/>
      <c r="R168" s="49"/>
      <c r="S168" s="49"/>
      <c r="T168" s="49"/>
      <c r="U168" s="49"/>
      <c r="V168" s="49"/>
      <c r="W168" s="49"/>
      <c r="X168" s="49"/>
      <c r="Y168" s="49"/>
      <c r="Z168" s="73"/>
    </row>
    <row r="169" spans="1:26" s="74" customFormat="1" ht="25.5" customHeight="1">
      <c r="A169" s="49"/>
      <c r="B169" s="50"/>
      <c r="C169" s="76"/>
      <c r="D169" s="16"/>
      <c r="E169" s="321"/>
      <c r="F169" s="322" t="str">
        <f>Translations!$B$71</f>
        <v>Osäkerhetsfördelningens typ och täckning i anslutning till procentandelen i fråga (standard eller utvidgad) ska meddelas i de följande kolumnerna (se nedan).</v>
      </c>
      <c r="G169" s="322"/>
      <c r="H169" s="322"/>
      <c r="I169" s="322"/>
      <c r="J169" s="322"/>
      <c r="K169" s="322"/>
      <c r="L169" s="322"/>
      <c r="M169" s="322"/>
      <c r="N169" s="322"/>
      <c r="O169" s="52"/>
      <c r="P169" s="49"/>
      <c r="Q169" s="49"/>
      <c r="R169" s="49"/>
      <c r="S169" s="49"/>
      <c r="T169" s="49"/>
      <c r="U169" s="49"/>
      <c r="V169" s="49"/>
      <c r="W169" s="49"/>
      <c r="X169" s="49"/>
      <c r="Y169" s="49"/>
      <c r="Z169" s="73"/>
    </row>
    <row r="170" spans="1:26" s="74" customFormat="1" ht="12.75" customHeight="1">
      <c r="A170" s="49"/>
      <c r="B170" s="50"/>
      <c r="C170" s="76"/>
      <c r="D170" s="16"/>
      <c r="E170" s="319" t="str">
        <f>Translations!$B$72</f>
        <v>Fördelningstyp</v>
      </c>
      <c r="F170" s="322" t="str">
        <f>Translations!$B$73</f>
        <v>Ange här den fördelningstyp som lämpar sig för osäkerheten genom att välja ett av följande alternativ (rullgardinsmeny):</v>
      </c>
      <c r="G170" s="322"/>
      <c r="H170" s="322"/>
      <c r="I170" s="322"/>
      <c r="J170" s="322"/>
      <c r="K170" s="322"/>
      <c r="L170" s="322"/>
      <c r="M170" s="322"/>
      <c r="N170" s="322"/>
      <c r="O170" s="52"/>
      <c r="P170" s="49"/>
      <c r="Q170" s="49"/>
      <c r="R170" s="49"/>
      <c r="S170" s="49"/>
      <c r="T170" s="49"/>
      <c r="U170" s="49"/>
      <c r="V170" s="49"/>
      <c r="W170" s="49"/>
      <c r="X170" s="49"/>
      <c r="Y170" s="49"/>
      <c r="Z170" s="73"/>
    </row>
    <row r="171" spans="1:26" s="74" customFormat="1" ht="25.5" customHeight="1">
      <c r="A171" s="78"/>
      <c r="B171" s="50"/>
      <c r="C171" s="16"/>
      <c r="D171" s="16"/>
      <c r="E171" s="325"/>
      <c r="F171" s="83" t="s">
        <v>41</v>
      </c>
      <c r="G171" s="313" t="str">
        <f>Translations!$B$74</f>
        <v>normalfördelning: en fördelning av detta slag förekommer i typiska fall i fråga om osäkerheter som erhålls från kalibreringsrapporter, utrustningstillverkarens handlingar och kombinerade osäkerheter.</v>
      </c>
      <c r="H171" s="313"/>
      <c r="I171" s="313"/>
      <c r="J171" s="313"/>
      <c r="K171" s="313"/>
      <c r="L171" s="313"/>
      <c r="M171" s="313"/>
      <c r="N171" s="313"/>
      <c r="O171" s="80"/>
      <c r="P171" s="81"/>
      <c r="Q171" s="81"/>
      <c r="R171" s="81"/>
      <c r="S171" s="81"/>
      <c r="T171" s="81"/>
      <c r="U171" s="81"/>
      <c r="V171" s="81"/>
      <c r="W171" s="82"/>
      <c r="X171" s="82"/>
      <c r="Y171" s="82"/>
      <c r="Z171" s="73"/>
    </row>
    <row r="172" spans="1:26" s="74" customFormat="1" ht="12.75" customHeight="1">
      <c r="A172" s="78"/>
      <c r="B172" s="50"/>
      <c r="C172" s="16"/>
      <c r="D172" s="16"/>
      <c r="E172" s="325"/>
      <c r="F172" s="83" t="s">
        <v>41</v>
      </c>
      <c r="G172" s="313" t="str">
        <f>Translations!$B$118</f>
        <v>jämn fördelning: en fördelning av detta slag förekommer i typiska fall i fråga om största tillåtna fel, toleranser och osäkerheter som meddelas i referenshandlingar.</v>
      </c>
      <c r="H172" s="313"/>
      <c r="I172" s="313"/>
      <c r="J172" s="313"/>
      <c r="K172" s="313"/>
      <c r="L172" s="313"/>
      <c r="M172" s="313"/>
      <c r="N172" s="313"/>
      <c r="O172" s="80"/>
      <c r="P172" s="81"/>
      <c r="Q172" s="81"/>
      <c r="R172" s="81"/>
      <c r="S172" s="81"/>
      <c r="T172" s="81"/>
      <c r="U172" s="81"/>
      <c r="V172" s="81"/>
      <c r="W172" s="82"/>
      <c r="X172" s="82"/>
      <c r="Y172" s="82"/>
      <c r="Z172" s="73"/>
    </row>
    <row r="173" spans="1:26" s="74" customFormat="1" ht="25.5" customHeight="1">
      <c r="A173" s="78"/>
      <c r="B173" s="50"/>
      <c r="C173" s="16"/>
      <c r="D173" s="16"/>
      <c r="E173" s="325"/>
      <c r="F173" s="83" t="s">
        <v>41</v>
      </c>
      <c r="G173" s="313" t="str">
        <f>Translations!$B$76</f>
        <v>triangelfördelning: en fördelning av detta slag används typiskt t.ex. i fall i vilka det endast finns lite populationsdata eller i vilka relationen mellan variabler är känd men datamängden är liten osv.</v>
      </c>
      <c r="H173" s="313"/>
      <c r="I173" s="313"/>
      <c r="J173" s="313"/>
      <c r="K173" s="313"/>
      <c r="L173" s="313"/>
      <c r="M173" s="313"/>
      <c r="N173" s="313"/>
      <c r="O173" s="80"/>
      <c r="P173" s="81"/>
      <c r="Q173" s="81"/>
      <c r="R173" s="81"/>
      <c r="S173" s="81"/>
      <c r="T173" s="81"/>
      <c r="U173" s="81"/>
      <c r="V173" s="81"/>
      <c r="W173" s="82"/>
      <c r="X173" s="82"/>
      <c r="Y173" s="82"/>
      <c r="Z173" s="73"/>
    </row>
    <row r="174" spans="1:26" s="74" customFormat="1" ht="12.75" customHeight="1">
      <c r="A174" s="78"/>
      <c r="B174" s="50"/>
      <c r="C174" s="16"/>
      <c r="D174" s="16"/>
      <c r="E174" s="321"/>
      <c r="F174" s="83" t="s">
        <v>41</v>
      </c>
      <c r="G174" s="326" t="str">
        <f>Translations!$B$119</f>
        <v>okänd fördelning: om fördelningstypen är okänd, är antagandet att typen är jämn fördelning.</v>
      </c>
      <c r="H174" s="326"/>
      <c r="I174" s="326"/>
      <c r="J174" s="326"/>
      <c r="K174" s="326"/>
      <c r="L174" s="326"/>
      <c r="M174" s="326"/>
      <c r="N174" s="326"/>
      <c r="O174" s="80"/>
      <c r="P174" s="81"/>
      <c r="Q174" s="81"/>
      <c r="R174" s="81"/>
      <c r="S174" s="81"/>
      <c r="T174" s="81"/>
      <c r="U174" s="81"/>
      <c r="V174" s="81"/>
      <c r="W174" s="82"/>
      <c r="X174" s="82"/>
      <c r="Y174" s="82"/>
      <c r="Z174" s="73"/>
    </row>
    <row r="175" spans="1:26" s="74" customFormat="1" ht="12.75" customHeight="1">
      <c r="A175" s="49"/>
      <c r="B175" s="50"/>
      <c r="C175" s="76"/>
      <c r="D175" s="16"/>
      <c r="E175" s="319" t="str">
        <f>Translations!$B$78</f>
        <v>Standardosäkerhet eller utvidgad osäkerhet?</v>
      </c>
      <c r="F175" s="322" t="str">
        <f>Translations!$B$79</f>
        <v>Om normalfördelning används som typ, ange här om den osäkerhet som anges är en standardosäkerhet (1σ, k=1, 68 %) eller utvidgad osäkerhet (2σ, k=2, 95 %).</v>
      </c>
      <c r="G175" s="322"/>
      <c r="H175" s="322"/>
      <c r="I175" s="322"/>
      <c r="J175" s="322"/>
      <c r="K175" s="322"/>
      <c r="L175" s="322"/>
      <c r="M175" s="322"/>
      <c r="N175" s="322"/>
      <c r="O175" s="52"/>
      <c r="P175" s="49"/>
      <c r="Q175" s="49"/>
      <c r="R175" s="49"/>
      <c r="S175" s="49"/>
      <c r="T175" s="49"/>
      <c r="U175" s="49"/>
      <c r="V175" s="49"/>
      <c r="W175" s="49"/>
      <c r="X175" s="49"/>
      <c r="Y175" s="49"/>
      <c r="Z175" s="73"/>
    </row>
    <row r="176" spans="1:26" s="74" customFormat="1" ht="25.5" customHeight="1">
      <c r="A176" s="49"/>
      <c r="B176" s="50"/>
      <c r="C176" s="76"/>
      <c r="D176" s="16"/>
      <c r="E176" s="321"/>
      <c r="F176" s="322" t="str">
        <f>Translations!$B$80</f>
        <v>För alla övriga fördelningstyper är denna cell grå (ej relevant, uppgift kan inte matas i fältet).</v>
      </c>
      <c r="G176" s="322"/>
      <c r="H176" s="322"/>
      <c r="I176" s="322"/>
      <c r="J176" s="322"/>
      <c r="K176" s="322"/>
      <c r="L176" s="322"/>
      <c r="M176" s="322"/>
      <c r="N176" s="322"/>
      <c r="O176" s="52"/>
      <c r="P176" s="49"/>
      <c r="Q176" s="49"/>
      <c r="R176" s="49"/>
      <c r="S176" s="49"/>
      <c r="T176" s="49"/>
      <c r="U176" s="49"/>
      <c r="V176" s="49"/>
      <c r="W176" s="49"/>
      <c r="X176" s="49"/>
      <c r="Y176" s="49"/>
      <c r="Z176" s="73"/>
    </row>
    <row r="177" spans="1:26" s="74" customFormat="1" ht="25.5" customHeight="1">
      <c r="A177" s="49"/>
      <c r="B177" s="50"/>
      <c r="C177" s="76"/>
      <c r="D177" s="16"/>
      <c r="E177" s="319" t="str">
        <f>Translations!$B$81</f>
        <v>Är osäkerhetsvärdet "i drift"?</v>
      </c>
      <c r="F177" s="322" t="str">
        <f>Translations!$B$82</f>
        <v>Välj här om den osäkerhet som anges är "i drift" eller inte. "I drift" betyder att den fastställda osäkerheten tar hänsyn till alla parametrar som påverkar mätinstrumentets osäkerhet medan den används, t.ex. krypning.</v>
      </c>
      <c r="G177" s="322"/>
      <c r="H177" s="322"/>
      <c r="I177" s="322"/>
      <c r="J177" s="322"/>
      <c r="K177" s="322"/>
      <c r="L177" s="322"/>
      <c r="M177" s="322"/>
      <c r="N177" s="322"/>
      <c r="O177" s="52"/>
      <c r="P177" s="49"/>
      <c r="Q177" s="49"/>
      <c r="R177" s="49"/>
      <c r="S177" s="49"/>
      <c r="T177" s="49"/>
      <c r="U177" s="49"/>
      <c r="V177" s="49"/>
      <c r="W177" s="49"/>
      <c r="X177" s="49"/>
      <c r="Y177" s="49"/>
      <c r="Z177" s="73"/>
    </row>
    <row r="178" spans="1:26" s="74" customFormat="1" ht="25.5" customHeight="1">
      <c r="A178" s="49"/>
      <c r="B178" s="50"/>
      <c r="C178" s="76"/>
      <c r="D178" s="16"/>
      <c r="E178" s="321"/>
      <c r="F178" s="322" t="str">
        <f>Translations!$B$83</f>
        <v>Osäkerheten är "ej i drift", om det är fråga om det högsta tillåtna felet (MPE) osv.</v>
      </c>
      <c r="G178" s="322"/>
      <c r="H178" s="322"/>
      <c r="I178" s="322"/>
      <c r="J178" s="322"/>
      <c r="K178" s="322"/>
      <c r="L178" s="322"/>
      <c r="M178" s="322"/>
      <c r="N178" s="322"/>
      <c r="O178" s="52"/>
      <c r="P178" s="49"/>
      <c r="Q178" s="49"/>
      <c r="R178" s="49"/>
      <c r="S178" s="49"/>
      <c r="T178" s="49"/>
      <c r="U178" s="49"/>
      <c r="V178" s="49"/>
      <c r="W178" s="49"/>
      <c r="X178" s="49"/>
      <c r="Y178" s="49"/>
      <c r="Z178" s="73"/>
    </row>
    <row r="179" spans="1:26" s="74" customFormat="1" ht="12.75" customHeight="1">
      <c r="A179" s="49"/>
      <c r="B179" s="50"/>
      <c r="C179" s="76"/>
      <c r="D179" s="16"/>
      <c r="E179" s="319" t="str">
        <f>Translations!$B$84</f>
        <v>Justeringsfaktor </v>
      </c>
      <c r="F179" s="322" t="str">
        <f>Translations!$B$85</f>
        <v>Ange här den justeringsfaktor som används för att omvandla osäkerhetsvärdet från formen "ej i drift" till formen "i drift". Om "i drift" redan valts ovan, är cellen grå och värdet 1.</v>
      </c>
      <c r="G179" s="322"/>
      <c r="H179" s="322"/>
      <c r="I179" s="322"/>
      <c r="J179" s="322"/>
      <c r="K179" s="322"/>
      <c r="L179" s="322"/>
      <c r="M179" s="322"/>
      <c r="N179" s="322"/>
      <c r="O179" s="52"/>
      <c r="P179" s="49"/>
      <c r="Q179" s="49"/>
      <c r="R179" s="49"/>
      <c r="S179" s="49"/>
      <c r="T179" s="49"/>
      <c r="U179" s="49"/>
      <c r="V179" s="49"/>
      <c r="W179" s="49"/>
      <c r="X179" s="49"/>
      <c r="Y179" s="49"/>
      <c r="Z179" s="73"/>
    </row>
    <row r="180" spans="1:26" s="74" customFormat="1" ht="54.75" customHeight="1">
      <c r="A180" s="49"/>
      <c r="B180" s="50"/>
      <c r="C180" s="76"/>
      <c r="D180" s="16"/>
      <c r="E180" s="320"/>
      <c r="F180" s="323" t="str">
        <f>Translations!$B$86</f>
        <v>Mer information om tillämpning av justeringsfaktorn finns i GD4 och i Energimyndighetens anvisning om osäkerhetsbedömning. Om osäkerheten är det högsta tillåtna felet som anges i lagstiftningen om mätinstrument (MPE), kontrollera att du anger osäkerheten då MPE är i användning (MPES) i enlighet med det som fastställs i lagstiftningen (MPES är ofta två gånger MPE, men inte alltid). Observera att justeringsfaktorn är en annan omständighet än faktorn 2 som omvandlar standardosäkerhet till utvidgad osäkerhet (gäller normalfördelningar).</v>
      </c>
      <c r="G180" s="323"/>
      <c r="H180" s="323"/>
      <c r="I180" s="323"/>
      <c r="J180" s="323"/>
      <c r="K180" s="323"/>
      <c r="L180" s="323"/>
      <c r="M180" s="323"/>
      <c r="N180" s="323"/>
      <c r="O180" s="52"/>
      <c r="P180" s="49"/>
      <c r="Q180" s="49"/>
      <c r="R180" s="49"/>
      <c r="S180" s="49"/>
      <c r="T180" s="49"/>
      <c r="U180" s="49"/>
      <c r="V180" s="49"/>
      <c r="W180" s="49"/>
      <c r="X180" s="49"/>
      <c r="Y180" s="49"/>
      <c r="Z180" s="73"/>
    </row>
    <row r="181" spans="1:26" s="74" customFormat="1" ht="12.75" customHeight="1">
      <c r="A181" s="49"/>
      <c r="B181" s="50"/>
      <c r="C181" s="76"/>
      <c r="D181" s="16"/>
      <c r="E181" s="321"/>
      <c r="F181" s="324" t="str">
        <f>Translations!$B$87</f>
        <v>Om ingen siffra matas in som justeringsfaktor används siffran 2 då osäkerheten omvandlas till formen "i drift" vid beräkningen.</v>
      </c>
      <c r="G181" s="324"/>
      <c r="H181" s="324"/>
      <c r="I181" s="324"/>
      <c r="J181" s="324"/>
      <c r="K181" s="324"/>
      <c r="L181" s="324"/>
      <c r="M181" s="324"/>
      <c r="N181" s="324"/>
      <c r="O181" s="52"/>
      <c r="P181" s="49"/>
      <c r="Q181" s="49"/>
      <c r="R181" s="49"/>
      <c r="S181" s="49"/>
      <c r="T181" s="49"/>
      <c r="U181" s="49"/>
      <c r="V181" s="49"/>
      <c r="W181" s="49"/>
      <c r="X181" s="49"/>
      <c r="Y181" s="49"/>
      <c r="Z181" s="73"/>
    </row>
    <row r="182" spans="1:26" s="74" customFormat="1" ht="12.75" customHeight="1">
      <c r="A182" s="49"/>
      <c r="B182" s="50"/>
      <c r="C182" s="76"/>
      <c r="D182" s="16"/>
      <c r="E182" s="319" t="str">
        <f>Translations!$B$88</f>
        <v>Korrelerande eller icke-korrelerande?</v>
      </c>
      <c r="F182" s="322" t="str">
        <f>Translations!$B$89</f>
        <v>Ange här uppgift om huruvida de enskilda mätresultaten är korrelerande eller icke-korrelerande.</v>
      </c>
      <c r="G182" s="322"/>
      <c r="H182" s="322"/>
      <c r="I182" s="322"/>
      <c r="J182" s="322"/>
      <c r="K182" s="322"/>
      <c r="L182" s="322"/>
      <c r="M182" s="322"/>
      <c r="N182" s="322"/>
      <c r="O182" s="52"/>
      <c r="P182" s="49"/>
      <c r="Q182" s="49"/>
      <c r="R182" s="49"/>
      <c r="S182" s="49"/>
      <c r="T182" s="49"/>
      <c r="U182" s="49"/>
      <c r="V182" s="49"/>
      <c r="W182" s="49"/>
      <c r="X182" s="49"/>
      <c r="Y182" s="49"/>
      <c r="Z182" s="73"/>
    </row>
    <row r="183" spans="1:26" s="74" customFormat="1" ht="22.5" customHeight="1">
      <c r="A183" s="49"/>
      <c r="B183" s="50"/>
      <c r="C183" s="76"/>
      <c r="D183" s="16"/>
      <c r="E183" s="325"/>
      <c r="F183" s="322" t="str">
        <f>Translations!$B$90</f>
        <v>Två mätresultat är korrelerande om till exempel avvikelsen från "verkligt värde" systematiskt går i samma riktning och inte uppvisar en slumpmässig fördelning.</v>
      </c>
      <c r="G183" s="322"/>
      <c r="H183" s="322"/>
      <c r="I183" s="322"/>
      <c r="J183" s="322"/>
      <c r="K183" s="322"/>
      <c r="L183" s="322"/>
      <c r="M183" s="322"/>
      <c r="N183" s="322"/>
      <c r="O183" s="52"/>
      <c r="P183" s="49"/>
      <c r="Q183" s="49"/>
      <c r="R183" s="49"/>
      <c r="S183" s="49"/>
      <c r="T183" s="49"/>
      <c r="U183" s="49"/>
      <c r="V183" s="49"/>
      <c r="W183" s="49"/>
      <c r="X183" s="49"/>
      <c r="Y183" s="49"/>
      <c r="Z183" s="73"/>
    </row>
    <row r="184" spans="1:26" s="74" customFormat="1" ht="24" customHeight="1">
      <c r="A184" s="49"/>
      <c r="B184" s="50"/>
      <c r="C184" s="76"/>
      <c r="D184" s="16"/>
      <c r="E184" s="325"/>
      <c r="F184" s="322" t="str">
        <f>Translations!$B$91</f>
        <v>Mätresultat kan vara korrelerande om samma mätinstrument eller mätmetod används vid mätningen.</v>
      </c>
      <c r="G184" s="322"/>
      <c r="H184" s="322"/>
      <c r="I184" s="322"/>
      <c r="J184" s="322"/>
      <c r="K184" s="322"/>
      <c r="L184" s="322"/>
      <c r="M184" s="322"/>
      <c r="N184" s="322"/>
      <c r="O184" s="52"/>
      <c r="P184" s="49"/>
      <c r="Q184" s="49"/>
      <c r="R184" s="49"/>
      <c r="S184" s="49"/>
      <c r="T184" s="49"/>
      <c r="U184" s="49"/>
      <c r="V184" s="49"/>
      <c r="W184" s="49"/>
      <c r="X184" s="49"/>
      <c r="Y184" s="49"/>
      <c r="Z184" s="73"/>
    </row>
    <row r="185" spans="1:26" s="74" customFormat="1" ht="24" customHeight="1">
      <c r="A185" s="49"/>
      <c r="B185" s="50"/>
      <c r="C185" s="76"/>
      <c r="D185" s="16"/>
      <c r="E185" s="325"/>
      <c r="F185" s="322" t="str">
        <f>Translations!$B$92</f>
        <v>Exempel: Vare parti fast bränsle som levereras till anläggningen mäts med verksamhetsutövarens bilvåg. I detta fall kan mätningstillfällena antas vara korrelerande.</v>
      </c>
      <c r="G185" s="322"/>
      <c r="H185" s="322"/>
      <c r="I185" s="322"/>
      <c r="J185" s="322"/>
      <c r="K185" s="322"/>
      <c r="L185" s="322"/>
      <c r="M185" s="322"/>
      <c r="N185" s="322"/>
      <c r="O185" s="52"/>
      <c r="P185" s="49"/>
      <c r="Q185" s="49"/>
      <c r="R185" s="49"/>
      <c r="S185" s="49"/>
      <c r="T185" s="49"/>
      <c r="U185" s="49"/>
      <c r="V185" s="49"/>
      <c r="W185" s="49"/>
      <c r="X185" s="49"/>
      <c r="Y185" s="49"/>
      <c r="Z185" s="73"/>
    </row>
    <row r="186" spans="1:26" s="74" customFormat="1" ht="12.75" customHeight="1">
      <c r="A186" s="49"/>
      <c r="B186" s="50"/>
      <c r="C186" s="76"/>
      <c r="D186" s="16"/>
      <c r="E186" s="77"/>
      <c r="F186" s="77"/>
      <c r="G186" s="77"/>
      <c r="H186" s="77"/>
      <c r="I186" s="77"/>
      <c r="J186" s="77"/>
      <c r="K186" s="77"/>
      <c r="L186" s="77"/>
      <c r="M186" s="77"/>
      <c r="N186" s="77"/>
      <c r="O186" s="52"/>
      <c r="P186" s="49"/>
      <c r="Q186" s="49"/>
      <c r="R186" s="49"/>
      <c r="S186" s="49"/>
      <c r="T186" s="49"/>
      <c r="U186" s="49"/>
      <c r="V186" s="49"/>
      <c r="W186" s="49"/>
      <c r="X186" s="49"/>
      <c r="Y186" s="49"/>
      <c r="Z186" s="73"/>
    </row>
    <row r="187" spans="1:26" s="74" customFormat="1" ht="12.75" customHeight="1">
      <c r="A187" s="49"/>
      <c r="B187" s="50"/>
      <c r="C187" s="76"/>
      <c r="D187" s="84" t="s">
        <v>172</v>
      </c>
      <c r="E187" s="317" t="str">
        <f>Translations!$B$93</f>
        <v>Mängduppgift om bränsle-/materialmängd som levererats till/förbrukats på anläggningen</v>
      </c>
      <c r="F187" s="317"/>
      <c r="G187" s="317"/>
      <c r="H187" s="317"/>
      <c r="I187" s="317"/>
      <c r="J187" s="317"/>
      <c r="K187" s="317"/>
      <c r="L187" s="317"/>
      <c r="M187" s="317"/>
      <c r="N187" s="318"/>
      <c r="O187" s="52"/>
      <c r="P187" s="49"/>
      <c r="Q187" s="49"/>
      <c r="R187" s="49"/>
      <c r="S187" s="49"/>
      <c r="T187" s="49"/>
      <c r="U187" s="49"/>
      <c r="V187" s="49"/>
      <c r="W187" s="49"/>
      <c r="X187" s="49"/>
      <c r="Y187" s="49"/>
      <c r="Z187" s="73"/>
    </row>
    <row r="188" spans="1:26" s="74" customFormat="1" ht="53.25" customHeight="1">
      <c r="A188" s="49"/>
      <c r="B188" s="50"/>
      <c r="C188" s="76"/>
      <c r="D188" s="16"/>
      <c r="E188" s="349" t="str">
        <f>Translations!$B$120</f>
        <v>Mängd – ange parametern</v>
      </c>
      <c r="F188" s="350"/>
      <c r="G188" s="350"/>
      <c r="H188" s="350"/>
      <c r="I188" s="351"/>
      <c r="J188" s="85" t="str">
        <f>Translations!$B$117</f>
        <v>Osäkerhet som gäller mängd</v>
      </c>
      <c r="K188" s="85" t="str">
        <f>Translations!$B$72</f>
        <v>Fördelningstyp</v>
      </c>
      <c r="L188" s="85" t="str">
        <f>Translations!$B$78</f>
        <v>Standardosäkerhet eller utvidgad osäkerhet?</v>
      </c>
      <c r="M188" s="85" t="str">
        <f>Translations!$B$81</f>
        <v>Är osäkerhetsvärdet "i drift"?</v>
      </c>
      <c r="N188" s="85" t="str">
        <f>Translations!$B$84</f>
        <v>Justeringsfaktor </v>
      </c>
      <c r="O188" s="52"/>
      <c r="P188" s="49"/>
      <c r="Q188" s="49"/>
      <c r="R188" s="86" t="s">
        <v>166</v>
      </c>
      <c r="S188" s="86" t="s">
        <v>164</v>
      </c>
      <c r="T188" s="86" t="s">
        <v>165</v>
      </c>
      <c r="U188" s="86" t="s">
        <v>190</v>
      </c>
      <c r="V188" s="49" t="s">
        <v>170</v>
      </c>
      <c r="W188" s="86" t="s">
        <v>167</v>
      </c>
      <c r="X188" s="86" t="s">
        <v>168</v>
      </c>
      <c r="Y188" s="86" t="s">
        <v>191</v>
      </c>
      <c r="Z188" s="73"/>
    </row>
    <row r="189" spans="1:26" s="74" customFormat="1" ht="12.75" customHeight="1">
      <c r="A189" s="49"/>
      <c r="B189" s="50"/>
      <c r="C189" s="76"/>
      <c r="D189" s="87" t="s">
        <v>173</v>
      </c>
      <c r="E189" s="352"/>
      <c r="F189" s="353"/>
      <c r="G189" s="353"/>
      <c r="H189" s="353"/>
      <c r="I189" s="354"/>
      <c r="J189" s="3"/>
      <c r="K189" s="4"/>
      <c r="L189" s="4"/>
      <c r="M189" s="6"/>
      <c r="N189" s="183"/>
      <c r="O189" s="52"/>
      <c r="P189" s="49"/>
      <c r="Q189" s="49"/>
      <c r="R189" s="89">
        <f>IF(K189="",INDEX(EUconst_DistributionCorrection,1),INDEX(EUconst_DistributionCorrection,MATCH(K189,EUconst_DistributionType,0)))</f>
        <v>1</v>
      </c>
      <c r="S189" s="90">
        <f>IF(OR(L189="",K189=INDEX(EUconst_DistributionType,2),K189=INDEX(EUconst_DistributionType,3)),INDEX(EUconst_ConfidenceLevel,1),INDEX(EUconst_ConfidenceLevel,MATCH(L189,EUconst_UncertaintyType,0)))</f>
        <v>0.682689250166422</v>
      </c>
      <c r="T189" s="91">
        <f>IF(N189="",2,INDEX(EUconst_CorrelationFactor,MATCH(N189,EUconst_CorrelationType,0)))</f>
        <v>2</v>
      </c>
      <c r="U189" s="186">
        <f>IF(M189=INDEX(EUconst_InService,1),1,IF(N189="",2,N189))</f>
        <v>2</v>
      </c>
      <c r="V189" s="91">
        <f>IF(J195="",1,3-T195)</f>
        <v>1</v>
      </c>
      <c r="W189" s="132">
        <f>IF(J189="","",(J189*U189/R189/TINV(1-S189,10^6))^V189)</f>
      </c>
      <c r="X189" s="94" t="b">
        <f>OR(INDEX(EUconst_DistributionType,2)=K189,INDEX(EUconst_DistributionType,3)=K189)</f>
        <v>0</v>
      </c>
      <c r="Y189" s="94" t="b">
        <f>M189=INDEX(EUconst_InService,1)</f>
        <v>0</v>
      </c>
      <c r="Z189" s="73"/>
    </row>
    <row r="190" spans="1:26" s="74" customFormat="1" ht="12.75" customHeight="1">
      <c r="A190" s="49"/>
      <c r="B190" s="50"/>
      <c r="C190" s="76"/>
      <c r="D190" s="87" t="s">
        <v>174</v>
      </c>
      <c r="E190" s="343"/>
      <c r="F190" s="344"/>
      <c r="G190" s="344"/>
      <c r="H190" s="344"/>
      <c r="I190" s="345"/>
      <c r="J190" s="6"/>
      <c r="K190" s="7"/>
      <c r="L190" s="7"/>
      <c r="M190" s="6"/>
      <c r="N190" s="184"/>
      <c r="O190" s="52"/>
      <c r="P190" s="49"/>
      <c r="Q190" s="49"/>
      <c r="R190" s="89">
        <f>IF(K190="",INDEX(EUconst_DistributionCorrection,1),INDEX(EUconst_DistributionCorrection,MATCH(K190,EUconst_DistributionType,0)))</f>
        <v>1</v>
      </c>
      <c r="S190" s="90">
        <f>IF(OR(L190="",K190=INDEX(EUconst_DistributionType,2),K190=INDEX(EUconst_DistributionType,3)),INDEX(EUconst_ConfidenceLevel,1),INDEX(EUconst_ConfidenceLevel,MATCH(L190,EUconst_UncertaintyType,0)))</f>
        <v>0.682689250166422</v>
      </c>
      <c r="T190" s="91">
        <f>IF(N190="",2,INDEX(EUconst_CorrelationFactor,MATCH(N190,EUconst_CorrelationType,0)))</f>
        <v>2</v>
      </c>
      <c r="U190" s="186">
        <f>IF(M190=INDEX(EUconst_InService,1),1,IF(N190="",2,N190))</f>
        <v>2</v>
      </c>
      <c r="V190" s="91">
        <f>V189</f>
        <v>1</v>
      </c>
      <c r="W190" s="132">
        <f>IF(J190="","",(J190*U190/R190/TINV(1-S190,10^6))^V190)</f>
      </c>
      <c r="X190" s="94" t="b">
        <f>OR(INDEX(EUconst_DistributionType,2)=K190,INDEX(EUconst_DistributionType,3)=K190)</f>
        <v>0</v>
      </c>
      <c r="Y190" s="94" t="b">
        <f>M190=INDEX(EUconst_InService,1)</f>
        <v>0</v>
      </c>
      <c r="Z190" s="73"/>
    </row>
    <row r="191" spans="1:26" s="74" customFormat="1" ht="12.75" customHeight="1">
      <c r="A191" s="49"/>
      <c r="B191" s="50"/>
      <c r="C191" s="76"/>
      <c r="D191" s="87" t="s">
        <v>171</v>
      </c>
      <c r="E191" s="343"/>
      <c r="F191" s="344"/>
      <c r="G191" s="344"/>
      <c r="H191" s="344"/>
      <c r="I191" s="345"/>
      <c r="J191" s="6"/>
      <c r="K191" s="7"/>
      <c r="L191" s="7"/>
      <c r="M191" s="6"/>
      <c r="N191" s="184"/>
      <c r="O191" s="52"/>
      <c r="P191" s="49"/>
      <c r="Q191" s="49"/>
      <c r="R191" s="89">
        <f>IF(K191="",INDEX(EUconst_DistributionCorrection,1),INDEX(EUconst_DistributionCorrection,MATCH(K191,EUconst_DistributionType,0)))</f>
        <v>1</v>
      </c>
      <c r="S191" s="90">
        <f>IF(OR(L191="",K191=INDEX(EUconst_DistributionType,2),K191=INDEX(EUconst_DistributionType,3)),INDEX(EUconst_ConfidenceLevel,1),INDEX(EUconst_ConfidenceLevel,MATCH(L191,EUconst_UncertaintyType,0)))</f>
        <v>0.682689250166422</v>
      </c>
      <c r="T191" s="91">
        <f>IF(N191="",2,INDEX(EUconst_CorrelationFactor,MATCH(N191,EUconst_CorrelationType,0)))</f>
        <v>2</v>
      </c>
      <c r="U191" s="186">
        <f>IF(M191=INDEX(EUconst_InService,1),1,IF(N191="",2,N191))</f>
        <v>2</v>
      </c>
      <c r="V191" s="91">
        <f>V190</f>
        <v>1</v>
      </c>
      <c r="W191" s="132">
        <f>IF(J191="","",(J191*U191/R191/TINV(1-S191,10^6))^V191)</f>
      </c>
      <c r="X191" s="94" t="b">
        <f>OR(INDEX(EUconst_DistributionType,2)=K191,INDEX(EUconst_DistributionType,3)=K191)</f>
        <v>0</v>
      </c>
      <c r="Y191" s="94" t="b">
        <f>M191=INDEX(EUconst_InService,1)</f>
        <v>0</v>
      </c>
      <c r="Z191" s="73"/>
    </row>
    <row r="192" spans="1:26" s="74" customFormat="1" ht="12.75" customHeight="1">
      <c r="A192" s="49"/>
      <c r="B192" s="50"/>
      <c r="C192" s="76"/>
      <c r="D192" s="87" t="s">
        <v>175</v>
      </c>
      <c r="E192" s="343"/>
      <c r="F192" s="344"/>
      <c r="G192" s="344"/>
      <c r="H192" s="344"/>
      <c r="I192" s="345"/>
      <c r="J192" s="6"/>
      <c r="K192" s="7"/>
      <c r="L192" s="7"/>
      <c r="M192" s="6"/>
      <c r="N192" s="184"/>
      <c r="O192" s="52"/>
      <c r="P192" s="49"/>
      <c r="Q192" s="49"/>
      <c r="R192" s="89">
        <f>IF(K192="",INDEX(EUconst_DistributionCorrection,1),INDEX(EUconst_DistributionCorrection,MATCH(K192,EUconst_DistributionType,0)))</f>
        <v>1</v>
      </c>
      <c r="S192" s="90">
        <f>IF(OR(L192="",K192=INDEX(EUconst_DistributionType,2),K192=INDEX(EUconst_DistributionType,3)),INDEX(EUconst_ConfidenceLevel,1),INDEX(EUconst_ConfidenceLevel,MATCH(L192,EUconst_UncertaintyType,0)))</f>
        <v>0.682689250166422</v>
      </c>
      <c r="T192" s="91">
        <f>IF(N192="",2,INDEX(EUconst_CorrelationFactor,MATCH(N192,EUconst_CorrelationType,0)))</f>
        <v>2</v>
      </c>
      <c r="U192" s="186">
        <f>IF(M192=INDEX(EUconst_InService,1),1,IF(N192="",2,N192))</f>
        <v>2</v>
      </c>
      <c r="V192" s="91">
        <f>V191</f>
        <v>1</v>
      </c>
      <c r="W192" s="132">
        <f>IF(J192="","",(J192*U192/R192/TINV(1-S192,10^6))^V192)</f>
      </c>
      <c r="X192" s="94" t="b">
        <f>OR(INDEX(EUconst_DistributionType,2)=K192,INDEX(EUconst_DistributionType,3)=K192)</f>
        <v>0</v>
      </c>
      <c r="Y192" s="94" t="b">
        <f>M192=INDEX(EUconst_InService,1)</f>
        <v>0</v>
      </c>
      <c r="Z192" s="73"/>
    </row>
    <row r="193" spans="1:26" s="74" customFormat="1" ht="12.75" customHeight="1">
      <c r="A193" s="49"/>
      <c r="B193" s="50"/>
      <c r="C193" s="76"/>
      <c r="D193" s="87" t="s">
        <v>176</v>
      </c>
      <c r="E193" s="343"/>
      <c r="F193" s="344"/>
      <c r="G193" s="344"/>
      <c r="H193" s="344"/>
      <c r="I193" s="345"/>
      <c r="J193" s="9"/>
      <c r="K193" s="10"/>
      <c r="L193" s="10"/>
      <c r="M193" s="9"/>
      <c r="N193" s="185"/>
      <c r="O193" s="52"/>
      <c r="P193" s="49"/>
      <c r="Q193" s="49"/>
      <c r="R193" s="89">
        <f>IF(K193="",INDEX(EUconst_DistributionCorrection,1),INDEX(EUconst_DistributionCorrection,MATCH(K193,EUconst_DistributionType,0)))</f>
        <v>1</v>
      </c>
      <c r="S193" s="90">
        <f>IF(OR(L193="",K193=INDEX(EUconst_DistributionType,2),K193=INDEX(EUconst_DistributionType,3)),INDEX(EUconst_ConfidenceLevel,1),INDEX(EUconst_ConfidenceLevel,MATCH(L193,EUconst_UncertaintyType,0)))</f>
        <v>0.682689250166422</v>
      </c>
      <c r="T193" s="91">
        <f>IF(N193="",2,INDEX(EUconst_CorrelationFactor,MATCH(N193,EUconst_CorrelationType,0)))</f>
        <v>2</v>
      </c>
      <c r="U193" s="186">
        <f>IF(M193=INDEX(EUconst_InService,1),1,IF(N193="",2,N193))</f>
        <v>2</v>
      </c>
      <c r="V193" s="91">
        <f>V192</f>
        <v>1</v>
      </c>
      <c r="W193" s="132">
        <f>IF(J193="","",(J193*U193/R193/TINV(1-S193,10^6))^V193)</f>
      </c>
      <c r="X193" s="94" t="b">
        <f>OR(INDEX(EUconst_DistributionType,2)=K193,INDEX(EUconst_DistributionType,3)=K193)</f>
        <v>0</v>
      </c>
      <c r="Y193" s="94" t="b">
        <f>M193=INDEX(EUconst_InService,1)</f>
        <v>0</v>
      </c>
      <c r="Z193" s="73">
        <f>IF(H193="","",ABS(I193)^T193*(ABS(H193)*J193/R193/TINV(1-S193,10^6))^2)</f>
      </c>
    </row>
    <row r="194" spans="1:26" s="74" customFormat="1" ht="4.5" customHeight="1">
      <c r="A194" s="49"/>
      <c r="B194" s="50"/>
      <c r="C194" s="76"/>
      <c r="D194" s="16"/>
      <c r="E194" s="77"/>
      <c r="F194" s="77"/>
      <c r="G194" s="77"/>
      <c r="H194" s="77"/>
      <c r="I194" s="77"/>
      <c r="J194" s="77"/>
      <c r="K194" s="77"/>
      <c r="L194" s="77"/>
      <c r="M194" s="77"/>
      <c r="N194" s="77"/>
      <c r="O194" s="52"/>
      <c r="P194" s="49"/>
      <c r="Q194" s="49"/>
      <c r="R194" s="49"/>
      <c r="S194" s="49"/>
      <c r="T194" s="49"/>
      <c r="U194" s="49"/>
      <c r="V194" s="49"/>
      <c r="W194" s="49"/>
      <c r="X194" s="49"/>
      <c r="Y194" s="49"/>
      <c r="Z194" s="73"/>
    </row>
    <row r="195" spans="1:26" s="74" customFormat="1" ht="12.75" customHeight="1">
      <c r="A195" s="49"/>
      <c r="B195" s="50"/>
      <c r="C195" s="76"/>
      <c r="D195" s="84" t="s">
        <v>177</v>
      </c>
      <c r="E195" s="346" t="str">
        <f>Translations!$B$121</f>
        <v>Är mängderna i punkt a korrelerande eller icke-korrelerande?</v>
      </c>
      <c r="F195" s="346"/>
      <c r="G195" s="346"/>
      <c r="H195" s="346"/>
      <c r="I195" s="347"/>
      <c r="J195" s="12"/>
      <c r="O195" s="52"/>
      <c r="P195" s="49"/>
      <c r="Q195" s="49"/>
      <c r="R195" s="49"/>
      <c r="S195" s="49"/>
      <c r="T195" s="91">
        <f>IF(J195="",2,INDEX(EUconst_CorrelationFactor,MATCH(J195,EUconst_CorrelationType,0)))</f>
        <v>2</v>
      </c>
      <c r="U195" s="49"/>
      <c r="V195" s="49"/>
      <c r="W195" s="49"/>
      <c r="X195" s="49"/>
      <c r="Y195" s="49"/>
      <c r="Z195" s="73"/>
    </row>
    <row r="196" spans="1:26" s="74" customFormat="1" ht="25.5" customHeight="1">
      <c r="A196" s="49"/>
      <c r="B196" s="50"/>
      <c r="C196" s="76"/>
      <c r="D196" s="84"/>
      <c r="E196" s="313" t="str">
        <f>Translations!$B$122</f>
        <v>Ange här huruvida mängderna i-v i punkt a är korrelerande eller icke-korrelerande. Om denna punkt lämnas tom antas att mängderna i punkt a är korrelerande.</v>
      </c>
      <c r="F196" s="313"/>
      <c r="G196" s="313"/>
      <c r="H196" s="313"/>
      <c r="I196" s="313"/>
      <c r="J196" s="313"/>
      <c r="K196" s="313"/>
      <c r="O196" s="52"/>
      <c r="P196" s="49"/>
      <c r="Q196" s="49"/>
      <c r="R196" s="49"/>
      <c r="S196" s="49"/>
      <c r="T196" s="103"/>
      <c r="U196" s="49"/>
      <c r="V196" s="49"/>
      <c r="W196" s="49"/>
      <c r="X196" s="49"/>
      <c r="Y196" s="49"/>
      <c r="Z196" s="73"/>
    </row>
    <row r="197" spans="1:26" s="74" customFormat="1" ht="4.5" customHeight="1">
      <c r="A197" s="49"/>
      <c r="B197" s="50"/>
      <c r="C197" s="76"/>
      <c r="D197" s="16"/>
      <c r="E197" s="77"/>
      <c r="F197" s="77"/>
      <c r="G197" s="77"/>
      <c r="H197" s="77"/>
      <c r="J197" s="77"/>
      <c r="K197" s="77"/>
      <c r="O197" s="52"/>
      <c r="P197" s="49"/>
      <c r="Q197" s="49"/>
      <c r="R197" s="49"/>
      <c r="S197" s="49"/>
      <c r="T197" s="49"/>
      <c r="U197" s="49"/>
      <c r="V197" s="49"/>
      <c r="W197" s="49"/>
      <c r="X197" s="49"/>
      <c r="Y197" s="49"/>
      <c r="Z197" s="73"/>
    </row>
    <row r="198" spans="1:26" s="74" customFormat="1" ht="12.75" customHeight="1">
      <c r="A198" s="49"/>
      <c r="B198" s="50"/>
      <c r="C198" s="76"/>
      <c r="D198" s="84" t="s">
        <v>178</v>
      </c>
      <c r="E198" s="314" t="str">
        <f>Translations!$B$123</f>
        <v>Övergripande osäkerhet (k= 1)</v>
      </c>
      <c r="F198" s="314"/>
      <c r="G198" s="314"/>
      <c r="H198" s="314"/>
      <c r="I198" s="348"/>
      <c r="J198" s="113">
        <f>IF(COUNT(W189:W193)=0,"",SUM(W189:W193)^(1/(3-T195)))</f>
      </c>
      <c r="L198" s="77"/>
      <c r="M198" s="114"/>
      <c r="N198" s="77"/>
      <c r="O198" s="52"/>
      <c r="P198" s="49"/>
      <c r="Q198" s="49"/>
      <c r="R198" s="49"/>
      <c r="S198" s="49"/>
      <c r="T198" s="49"/>
      <c r="U198" s="49"/>
      <c r="V198" s="49"/>
      <c r="W198" s="49"/>
      <c r="X198" s="49"/>
      <c r="Y198" s="49"/>
      <c r="Z198" s="73"/>
    </row>
    <row r="199" spans="1:26" s="74" customFormat="1" ht="12.75" customHeight="1">
      <c r="A199" s="49"/>
      <c r="B199" s="50"/>
      <c r="C199" s="76"/>
      <c r="D199" s="84" t="s">
        <v>179</v>
      </c>
      <c r="E199" s="314" t="str">
        <f>Translations!$B$124</f>
        <v>Övergripande osäkerhet (k= 2)</v>
      </c>
      <c r="F199" s="314"/>
      <c r="G199" s="314"/>
      <c r="H199" s="314"/>
      <c r="I199" s="348"/>
      <c r="J199" s="116">
        <f>IF(J198="","",J198*2)</f>
      </c>
      <c r="L199" s="77"/>
      <c r="M199" s="77"/>
      <c r="N199" s="77"/>
      <c r="O199" s="52"/>
      <c r="P199" s="49"/>
      <c r="Q199" s="49"/>
      <c r="R199" s="49"/>
      <c r="S199" s="49"/>
      <c r="T199" s="49"/>
      <c r="U199" s="49"/>
      <c r="V199" s="49"/>
      <c r="W199" s="118"/>
      <c r="X199" s="118"/>
      <c r="Y199" s="118"/>
      <c r="Z199" s="73"/>
    </row>
    <row r="200" spans="1:26" s="74" customFormat="1" ht="38.25" customHeight="1">
      <c r="A200" s="49"/>
      <c r="B200" s="50"/>
      <c r="C200" s="76"/>
      <c r="D200" s="16"/>
      <c r="E200" s="316" t="str">
        <f>Translations!$B$114</f>
        <v>Detta är osäkerheten av bestämmandet av den mängduppgift om bränsle-/materialmängden som används på anläggningen på årsnivå. Detta osäkerhetsvärde jämförs med den största tillåtna osäkerheten som motsvarar bestämningsnivån. Till exempel den största tillåtna osäkerheten som motsvarar nivå 4 för mängduppgiften för bränslen i standardberäkningsmetoden är +/- 1,5 % under kalenderåret.</v>
      </c>
      <c r="F200" s="316"/>
      <c r="G200" s="316"/>
      <c r="H200" s="316"/>
      <c r="I200" s="316"/>
      <c r="J200" s="316"/>
      <c r="K200" s="316"/>
      <c r="L200" s="77"/>
      <c r="M200" s="77"/>
      <c r="N200" s="77"/>
      <c r="O200" s="52"/>
      <c r="P200" s="49"/>
      <c r="Q200" s="49"/>
      <c r="R200" s="49"/>
      <c r="S200" s="49"/>
      <c r="T200" s="49"/>
      <c r="U200" s="49"/>
      <c r="V200" s="49"/>
      <c r="W200" s="49"/>
      <c r="X200" s="49"/>
      <c r="Y200" s="49"/>
      <c r="Z200" s="73"/>
    </row>
    <row r="201" spans="1:31" ht="12.75" customHeight="1" thickBot="1">
      <c r="A201" s="62"/>
      <c r="B201" s="50"/>
      <c r="C201" s="63"/>
      <c r="D201" s="64"/>
      <c r="E201" s="65"/>
      <c r="F201" s="66"/>
      <c r="G201" s="67"/>
      <c r="H201" s="67"/>
      <c r="I201" s="67"/>
      <c r="J201" s="67"/>
      <c r="K201" s="67"/>
      <c r="L201" s="67"/>
      <c r="M201" s="67"/>
      <c r="N201" s="67"/>
      <c r="O201" s="68"/>
      <c r="P201" s="69"/>
      <c r="Q201" s="69"/>
      <c r="R201" s="69"/>
      <c r="S201" s="69"/>
      <c r="T201" s="69"/>
      <c r="U201" s="69"/>
      <c r="V201" s="69"/>
      <c r="W201" s="70"/>
      <c r="X201" s="70"/>
      <c r="Y201" s="70"/>
      <c r="Z201" s="71"/>
      <c r="AA201" s="72"/>
      <c r="AB201" s="72"/>
      <c r="AC201" s="72"/>
      <c r="AD201" s="72"/>
      <c r="AE201" s="72"/>
    </row>
    <row r="202" spans="1:26" s="74" customFormat="1" ht="12.75" customHeight="1" thickBot="1">
      <c r="A202" s="49"/>
      <c r="B202" s="50"/>
      <c r="C202" s="16"/>
      <c r="D202" s="16"/>
      <c r="E202" s="16"/>
      <c r="F202" s="16"/>
      <c r="G202" s="16"/>
      <c r="H202" s="16"/>
      <c r="I202" s="16"/>
      <c r="J202" s="16"/>
      <c r="K202" s="16"/>
      <c r="L202" s="16"/>
      <c r="M202" s="16"/>
      <c r="N202" s="16"/>
      <c r="O202" s="52"/>
      <c r="P202" s="49"/>
      <c r="Q202" s="49"/>
      <c r="R202" s="49"/>
      <c r="S202" s="49"/>
      <c r="T202" s="49"/>
      <c r="U202" s="49"/>
      <c r="V202" s="49"/>
      <c r="W202" s="49"/>
      <c r="X202" s="49"/>
      <c r="Y202" s="49"/>
      <c r="Z202" s="73"/>
    </row>
    <row r="203" spans="1:26" s="74" customFormat="1" ht="15.75" customHeight="1" thickBot="1">
      <c r="A203" s="49"/>
      <c r="B203" s="50"/>
      <c r="C203" s="75">
        <f>C165+1</f>
        <v>6</v>
      </c>
      <c r="D203" s="16"/>
      <c r="E203" s="328" t="str">
        <f>Translations!$B$53</f>
        <v>Detta är ett valfritt verktyg för beräkning av osäkerhet i anslutning till mätning på årsnivå.</v>
      </c>
      <c r="F203" s="328"/>
      <c r="G203" s="328"/>
      <c r="H203" s="328"/>
      <c r="I203" s="328"/>
      <c r="J203" s="328"/>
      <c r="K203" s="328"/>
      <c r="L203" s="328"/>
      <c r="M203" s="328"/>
      <c r="N203" s="328"/>
      <c r="O203" s="52"/>
      <c r="P203" s="49"/>
      <c r="Q203" s="49"/>
      <c r="R203" s="49"/>
      <c r="S203" s="49"/>
      <c r="T203" s="49"/>
      <c r="U203" s="49"/>
      <c r="V203" s="49"/>
      <c r="W203" s="49"/>
      <c r="X203" s="49"/>
      <c r="Y203" s="49"/>
      <c r="Z203" s="73"/>
    </row>
    <row r="204" spans="1:26" s="74" customFormat="1" ht="4.5" customHeight="1">
      <c r="A204" s="49"/>
      <c r="B204" s="50"/>
      <c r="C204" s="76"/>
      <c r="D204" s="16"/>
      <c r="E204" s="77"/>
      <c r="F204" s="77"/>
      <c r="G204" s="77"/>
      <c r="H204" s="77"/>
      <c r="I204" s="77"/>
      <c r="J204" s="77"/>
      <c r="K204" s="77"/>
      <c r="L204" s="77"/>
      <c r="M204" s="77"/>
      <c r="N204" s="77"/>
      <c r="O204" s="52"/>
      <c r="P204" s="49"/>
      <c r="Q204" s="49"/>
      <c r="R204" s="49"/>
      <c r="S204" s="49"/>
      <c r="T204" s="49"/>
      <c r="U204" s="49"/>
      <c r="V204" s="49"/>
      <c r="W204" s="49"/>
      <c r="X204" s="49"/>
      <c r="Y204" s="49"/>
      <c r="Z204" s="73"/>
    </row>
    <row r="205" spans="1:26" s="74" customFormat="1" ht="12.75" customHeight="1">
      <c r="A205" s="49"/>
      <c r="B205" s="50"/>
      <c r="C205" s="76"/>
      <c r="D205" s="16"/>
      <c r="E205" s="319" t="str">
        <f>Translations!$B$117</f>
        <v>Osäkerhet som gäller mängd</v>
      </c>
      <c r="F205" s="322" t="str">
        <f>Translations!$B$68</f>
        <v>Ange den relativa osäkerheten för det enskilda mätningstillfället uttryckt i procent.</v>
      </c>
      <c r="G205" s="322"/>
      <c r="H205" s="322"/>
      <c r="I205" s="322"/>
      <c r="J205" s="322"/>
      <c r="K205" s="322"/>
      <c r="L205" s="322"/>
      <c r="M205" s="322"/>
      <c r="N205" s="322"/>
      <c r="O205" s="52"/>
      <c r="P205" s="49"/>
      <c r="Q205" s="49"/>
      <c r="R205" s="49"/>
      <c r="S205" s="49"/>
      <c r="T205" s="49"/>
      <c r="U205" s="49"/>
      <c r="V205" s="49"/>
      <c r="W205" s="49"/>
      <c r="X205" s="49"/>
      <c r="Y205" s="49"/>
      <c r="Z205" s="73"/>
    </row>
    <row r="206" spans="1:26" s="74" customFormat="1" ht="25.5" customHeight="1">
      <c r="A206" s="49"/>
      <c r="B206" s="50"/>
      <c r="C206" s="76"/>
      <c r="D206" s="16"/>
      <c r="E206" s="325"/>
      <c r="F206" s="322" t="str">
        <f>Translations!$B$70</f>
        <v>Osäkerheten kan erhållas från olika källor, t.ex. det högsta tillåtna felet under drift i enlighet med lagstiftningen om mätinstrument, osäkerhet frånkalibrering, utrustningstillverkarens handlingar osv.</v>
      </c>
      <c r="G206" s="322"/>
      <c r="H206" s="322"/>
      <c r="I206" s="322"/>
      <c r="J206" s="322"/>
      <c r="K206" s="322"/>
      <c r="L206" s="322"/>
      <c r="M206" s="322"/>
      <c r="N206" s="322"/>
      <c r="O206" s="52"/>
      <c r="P206" s="49"/>
      <c r="Q206" s="49"/>
      <c r="R206" s="49"/>
      <c r="S206" s="49"/>
      <c r="T206" s="49"/>
      <c r="U206" s="49"/>
      <c r="V206" s="49"/>
      <c r="W206" s="49"/>
      <c r="X206" s="49"/>
      <c r="Y206" s="49"/>
      <c r="Z206" s="73"/>
    </row>
    <row r="207" spans="1:26" s="74" customFormat="1" ht="25.5" customHeight="1">
      <c r="A207" s="49"/>
      <c r="B207" s="50"/>
      <c r="C207" s="76"/>
      <c r="D207" s="16"/>
      <c r="E207" s="321"/>
      <c r="F207" s="322" t="str">
        <f>Translations!$B$71</f>
        <v>Osäkerhetsfördelningens typ och täckning i anslutning till procentandelen i fråga (standard eller utvidgad) ska meddelas i de följande kolumnerna (se nedan).</v>
      </c>
      <c r="G207" s="322"/>
      <c r="H207" s="322"/>
      <c r="I207" s="322"/>
      <c r="J207" s="322"/>
      <c r="K207" s="322"/>
      <c r="L207" s="322"/>
      <c r="M207" s="322"/>
      <c r="N207" s="322"/>
      <c r="O207" s="52"/>
      <c r="P207" s="49"/>
      <c r="Q207" s="49"/>
      <c r="R207" s="49"/>
      <c r="S207" s="49"/>
      <c r="T207" s="49"/>
      <c r="U207" s="49"/>
      <c r="V207" s="49"/>
      <c r="W207" s="49"/>
      <c r="X207" s="49"/>
      <c r="Y207" s="49"/>
      <c r="Z207" s="73"/>
    </row>
    <row r="208" spans="1:26" s="74" customFormat="1" ht="12.75" customHeight="1">
      <c r="A208" s="49"/>
      <c r="B208" s="50"/>
      <c r="C208" s="76"/>
      <c r="D208" s="16"/>
      <c r="E208" s="319" t="str">
        <f>Translations!$B$72</f>
        <v>Fördelningstyp</v>
      </c>
      <c r="F208" s="322" t="str">
        <f>Translations!$B$73</f>
        <v>Ange här den fördelningstyp som lämpar sig för osäkerheten genom att välja ett av följande alternativ (rullgardinsmeny):</v>
      </c>
      <c r="G208" s="322"/>
      <c r="H208" s="322"/>
      <c r="I208" s="322"/>
      <c r="J208" s="322"/>
      <c r="K208" s="322"/>
      <c r="L208" s="322"/>
      <c r="M208" s="322"/>
      <c r="N208" s="322"/>
      <c r="O208" s="52"/>
      <c r="P208" s="49"/>
      <c r="Q208" s="49"/>
      <c r="R208" s="49"/>
      <c r="S208" s="49"/>
      <c r="T208" s="49"/>
      <c r="U208" s="49"/>
      <c r="V208" s="49"/>
      <c r="W208" s="49"/>
      <c r="X208" s="49"/>
      <c r="Y208" s="49"/>
      <c r="Z208" s="73"/>
    </row>
    <row r="209" spans="1:26" s="74" customFormat="1" ht="25.5" customHeight="1">
      <c r="A209" s="78"/>
      <c r="B209" s="50"/>
      <c r="C209" s="16"/>
      <c r="D209" s="16"/>
      <c r="E209" s="325"/>
      <c r="F209" s="83" t="s">
        <v>41</v>
      </c>
      <c r="G209" s="313" t="str">
        <f>Translations!$B$74</f>
        <v>normalfördelning: en fördelning av detta slag förekommer i typiska fall i fråga om osäkerheter som erhålls från kalibreringsrapporter, utrustningstillverkarens handlingar och kombinerade osäkerheter.</v>
      </c>
      <c r="H209" s="313"/>
      <c r="I209" s="313"/>
      <c r="J209" s="313"/>
      <c r="K209" s="313"/>
      <c r="L209" s="313"/>
      <c r="M209" s="313"/>
      <c r="N209" s="313"/>
      <c r="O209" s="80"/>
      <c r="P209" s="81"/>
      <c r="Q209" s="81"/>
      <c r="R209" s="81"/>
      <c r="S209" s="81"/>
      <c r="T209" s="81"/>
      <c r="U209" s="81"/>
      <c r="V209" s="81"/>
      <c r="W209" s="82"/>
      <c r="X209" s="82"/>
      <c r="Y209" s="82"/>
      <c r="Z209" s="73"/>
    </row>
    <row r="210" spans="1:26" s="74" customFormat="1" ht="12.75" customHeight="1">
      <c r="A210" s="78"/>
      <c r="B210" s="50"/>
      <c r="C210" s="16"/>
      <c r="D210" s="16"/>
      <c r="E210" s="325"/>
      <c r="F210" s="83" t="s">
        <v>41</v>
      </c>
      <c r="G210" s="313" t="str">
        <f>Translations!$B$118</f>
        <v>jämn fördelning: en fördelning av detta slag förekommer i typiska fall i fråga om största tillåtna fel, toleranser och osäkerheter som meddelas i referenshandlingar.</v>
      </c>
      <c r="H210" s="313"/>
      <c r="I210" s="313"/>
      <c r="J210" s="313"/>
      <c r="K210" s="313"/>
      <c r="L210" s="313"/>
      <c r="M210" s="313"/>
      <c r="N210" s="313"/>
      <c r="O210" s="80"/>
      <c r="P210" s="81"/>
      <c r="Q210" s="81"/>
      <c r="R210" s="81"/>
      <c r="S210" s="81"/>
      <c r="T210" s="81"/>
      <c r="U210" s="81"/>
      <c r="V210" s="81"/>
      <c r="W210" s="82"/>
      <c r="X210" s="82"/>
      <c r="Y210" s="82"/>
      <c r="Z210" s="73"/>
    </row>
    <row r="211" spans="1:26" s="74" customFormat="1" ht="25.5" customHeight="1">
      <c r="A211" s="78"/>
      <c r="B211" s="50"/>
      <c r="C211" s="16"/>
      <c r="D211" s="16"/>
      <c r="E211" s="325"/>
      <c r="F211" s="83" t="s">
        <v>41</v>
      </c>
      <c r="G211" s="313" t="str">
        <f>Translations!$B$76</f>
        <v>triangelfördelning: en fördelning av detta slag används typiskt t.ex. i fall i vilka det endast finns lite populationsdata eller i vilka relationen mellan variabler är känd men datamängden är liten osv.</v>
      </c>
      <c r="H211" s="313"/>
      <c r="I211" s="313"/>
      <c r="J211" s="313"/>
      <c r="K211" s="313"/>
      <c r="L211" s="313"/>
      <c r="M211" s="313"/>
      <c r="N211" s="313"/>
      <c r="O211" s="80"/>
      <c r="P211" s="81"/>
      <c r="Q211" s="81"/>
      <c r="R211" s="81"/>
      <c r="S211" s="81"/>
      <c r="T211" s="81"/>
      <c r="U211" s="81"/>
      <c r="V211" s="81"/>
      <c r="W211" s="82"/>
      <c r="X211" s="82"/>
      <c r="Y211" s="82"/>
      <c r="Z211" s="73"/>
    </row>
    <row r="212" spans="1:26" s="74" customFormat="1" ht="12.75" customHeight="1">
      <c r="A212" s="78"/>
      <c r="B212" s="50"/>
      <c r="C212" s="16"/>
      <c r="D212" s="16"/>
      <c r="E212" s="321"/>
      <c r="F212" s="83" t="s">
        <v>41</v>
      </c>
      <c r="G212" s="326" t="str">
        <f>Translations!$B$119</f>
        <v>okänd fördelning: om fördelningstypen är okänd, är antagandet att typen är jämn fördelning.</v>
      </c>
      <c r="H212" s="326"/>
      <c r="I212" s="326"/>
      <c r="J212" s="326"/>
      <c r="K212" s="326"/>
      <c r="L212" s="326"/>
      <c r="M212" s="326"/>
      <c r="N212" s="326"/>
      <c r="O212" s="80"/>
      <c r="P212" s="81"/>
      <c r="Q212" s="81"/>
      <c r="R212" s="81"/>
      <c r="S212" s="81"/>
      <c r="T212" s="81"/>
      <c r="U212" s="81"/>
      <c r="V212" s="81"/>
      <c r="W212" s="82"/>
      <c r="X212" s="82"/>
      <c r="Y212" s="82"/>
      <c r="Z212" s="73"/>
    </row>
    <row r="213" spans="1:26" s="74" customFormat="1" ht="12.75" customHeight="1">
      <c r="A213" s="49"/>
      <c r="B213" s="50"/>
      <c r="C213" s="76"/>
      <c r="D213" s="16"/>
      <c r="E213" s="319" t="str">
        <f>Translations!$B$78</f>
        <v>Standardosäkerhet eller utvidgad osäkerhet?</v>
      </c>
      <c r="F213" s="322" t="str">
        <f>Translations!$B$79</f>
        <v>Om normalfördelning används som typ, ange här om den osäkerhet som anges är en standardosäkerhet (1σ, k=1, 68 %) eller utvidgad osäkerhet (2σ, k=2, 95 %).</v>
      </c>
      <c r="G213" s="322"/>
      <c r="H213" s="322"/>
      <c r="I213" s="322"/>
      <c r="J213" s="322"/>
      <c r="K213" s="322"/>
      <c r="L213" s="322"/>
      <c r="M213" s="322"/>
      <c r="N213" s="322"/>
      <c r="O213" s="52"/>
      <c r="P213" s="49"/>
      <c r="Q213" s="49"/>
      <c r="R213" s="49"/>
      <c r="S213" s="49"/>
      <c r="T213" s="49"/>
      <c r="U213" s="49"/>
      <c r="V213" s="49"/>
      <c r="W213" s="49"/>
      <c r="X213" s="49"/>
      <c r="Y213" s="49"/>
      <c r="Z213" s="73"/>
    </row>
    <row r="214" spans="1:26" s="74" customFormat="1" ht="25.5" customHeight="1">
      <c r="A214" s="49"/>
      <c r="B214" s="50"/>
      <c r="C214" s="76"/>
      <c r="D214" s="16"/>
      <c r="E214" s="321"/>
      <c r="F214" s="322" t="str">
        <f>Translations!$B$80</f>
        <v>För alla övriga fördelningstyper är denna cell grå (ej relevant, uppgift kan inte matas i fältet).</v>
      </c>
      <c r="G214" s="322"/>
      <c r="H214" s="322"/>
      <c r="I214" s="322"/>
      <c r="J214" s="322"/>
      <c r="K214" s="322"/>
      <c r="L214" s="322"/>
      <c r="M214" s="322"/>
      <c r="N214" s="322"/>
      <c r="O214" s="52"/>
      <c r="P214" s="49"/>
      <c r="Q214" s="49"/>
      <c r="R214" s="49"/>
      <c r="S214" s="49"/>
      <c r="T214" s="49"/>
      <c r="U214" s="49"/>
      <c r="V214" s="49"/>
      <c r="W214" s="49"/>
      <c r="X214" s="49"/>
      <c r="Y214" s="49"/>
      <c r="Z214" s="73"/>
    </row>
    <row r="215" spans="1:26" s="74" customFormat="1" ht="25.5" customHeight="1">
      <c r="A215" s="49"/>
      <c r="B215" s="50"/>
      <c r="C215" s="76"/>
      <c r="D215" s="16"/>
      <c r="E215" s="319" t="str">
        <f>Translations!$B$81</f>
        <v>Är osäkerhetsvärdet "i drift"?</v>
      </c>
      <c r="F215" s="322" t="str">
        <f>Translations!$B$82</f>
        <v>Välj här om den osäkerhet som anges är "i drift" eller inte. "I drift" betyder att den fastställda osäkerheten tar hänsyn till alla parametrar som påverkar mätinstrumentets osäkerhet medan den används, t.ex. krypning.</v>
      </c>
      <c r="G215" s="322"/>
      <c r="H215" s="322"/>
      <c r="I215" s="322"/>
      <c r="J215" s="322"/>
      <c r="K215" s="322"/>
      <c r="L215" s="322"/>
      <c r="M215" s="322"/>
      <c r="N215" s="322"/>
      <c r="O215" s="52"/>
      <c r="P215" s="49"/>
      <c r="Q215" s="49"/>
      <c r="R215" s="49"/>
      <c r="S215" s="49"/>
      <c r="T215" s="49"/>
      <c r="U215" s="49"/>
      <c r="V215" s="49"/>
      <c r="W215" s="49"/>
      <c r="X215" s="49"/>
      <c r="Y215" s="49"/>
      <c r="Z215" s="73"/>
    </row>
    <row r="216" spans="1:26" s="74" customFormat="1" ht="25.5" customHeight="1">
      <c r="A216" s="49"/>
      <c r="B216" s="50"/>
      <c r="C216" s="76"/>
      <c r="D216" s="16"/>
      <c r="E216" s="321"/>
      <c r="F216" s="322" t="str">
        <f>Translations!$B$83</f>
        <v>Osäkerheten är "ej i drift", om det är fråga om det högsta tillåtna felet (MPE) osv.</v>
      </c>
      <c r="G216" s="322"/>
      <c r="H216" s="322"/>
      <c r="I216" s="322"/>
      <c r="J216" s="322"/>
      <c r="K216" s="322"/>
      <c r="L216" s="322"/>
      <c r="M216" s="322"/>
      <c r="N216" s="322"/>
      <c r="O216" s="52"/>
      <c r="P216" s="49"/>
      <c r="Q216" s="49"/>
      <c r="R216" s="49"/>
      <c r="S216" s="49"/>
      <c r="T216" s="49"/>
      <c r="U216" s="49"/>
      <c r="V216" s="49"/>
      <c r="W216" s="49"/>
      <c r="X216" s="49"/>
      <c r="Y216" s="49"/>
      <c r="Z216" s="73"/>
    </row>
    <row r="217" spans="1:26" s="74" customFormat="1" ht="12.75" customHeight="1">
      <c r="A217" s="49"/>
      <c r="B217" s="50"/>
      <c r="C217" s="76"/>
      <c r="D217" s="16"/>
      <c r="E217" s="319" t="str">
        <f>Translations!$B$84</f>
        <v>Justeringsfaktor </v>
      </c>
      <c r="F217" s="322" t="str">
        <f>Translations!$B$85</f>
        <v>Ange här den justeringsfaktor som används för att omvandla osäkerhetsvärdet från formen "ej i drift" till formen "i drift". Om "i drift" redan valts ovan, är cellen grå och värdet 1.</v>
      </c>
      <c r="G217" s="322"/>
      <c r="H217" s="322"/>
      <c r="I217" s="322"/>
      <c r="J217" s="322"/>
      <c r="K217" s="322"/>
      <c r="L217" s="322"/>
      <c r="M217" s="322"/>
      <c r="N217" s="322"/>
      <c r="O217" s="52"/>
      <c r="P217" s="49"/>
      <c r="Q217" s="49"/>
      <c r="R217" s="49"/>
      <c r="S217" s="49"/>
      <c r="T217" s="49"/>
      <c r="U217" s="49"/>
      <c r="V217" s="49"/>
      <c r="W217" s="49"/>
      <c r="X217" s="49"/>
      <c r="Y217" s="49"/>
      <c r="Z217" s="73"/>
    </row>
    <row r="218" spans="1:26" s="74" customFormat="1" ht="54.75" customHeight="1">
      <c r="A218" s="49"/>
      <c r="B218" s="50"/>
      <c r="C218" s="76"/>
      <c r="D218" s="16"/>
      <c r="E218" s="320"/>
      <c r="F218" s="323" t="str">
        <f>Translations!$B$86</f>
        <v>Mer information om tillämpning av justeringsfaktorn finns i GD4 och i Energimyndighetens anvisning om osäkerhetsbedömning. Om osäkerheten är det högsta tillåtna felet som anges i lagstiftningen om mätinstrument (MPE), kontrollera att du anger osäkerheten då MPE är i användning (MPES) i enlighet med det som fastställs i lagstiftningen (MPES är ofta två gånger MPE, men inte alltid). Observera att justeringsfaktorn är en annan omständighet än faktorn 2 som omvandlar standardosäkerhet till utvidgad osäkerhet (gäller normalfördelningar).</v>
      </c>
      <c r="G218" s="323"/>
      <c r="H218" s="323"/>
      <c r="I218" s="323"/>
      <c r="J218" s="323"/>
      <c r="K218" s="323"/>
      <c r="L218" s="323"/>
      <c r="M218" s="323"/>
      <c r="N218" s="323"/>
      <c r="O218" s="52"/>
      <c r="P218" s="49"/>
      <c r="Q218" s="49"/>
      <c r="R218" s="49"/>
      <c r="S218" s="49"/>
      <c r="T218" s="49"/>
      <c r="U218" s="49"/>
      <c r="V218" s="49"/>
      <c r="W218" s="49"/>
      <c r="X218" s="49"/>
      <c r="Y218" s="49"/>
      <c r="Z218" s="73"/>
    </row>
    <row r="219" spans="1:26" s="74" customFormat="1" ht="12.75" customHeight="1">
      <c r="A219" s="49"/>
      <c r="B219" s="50"/>
      <c r="C219" s="76"/>
      <c r="D219" s="16"/>
      <c r="E219" s="321"/>
      <c r="F219" s="324" t="str">
        <f>Translations!$B$87</f>
        <v>Om ingen siffra matas in som justeringsfaktor används siffran 2 då osäkerheten omvandlas till formen "i drift" vid beräkningen.</v>
      </c>
      <c r="G219" s="324"/>
      <c r="H219" s="324"/>
      <c r="I219" s="324"/>
      <c r="J219" s="324"/>
      <c r="K219" s="324"/>
      <c r="L219" s="324"/>
      <c r="M219" s="324"/>
      <c r="N219" s="324"/>
      <c r="O219" s="52"/>
      <c r="P219" s="49"/>
      <c r="Q219" s="49"/>
      <c r="R219" s="49"/>
      <c r="S219" s="49"/>
      <c r="T219" s="49"/>
      <c r="U219" s="49"/>
      <c r="V219" s="49"/>
      <c r="W219" s="49"/>
      <c r="X219" s="49"/>
      <c r="Y219" s="49"/>
      <c r="Z219" s="73"/>
    </row>
    <row r="220" spans="1:26" s="74" customFormat="1" ht="12.75" customHeight="1">
      <c r="A220" s="49"/>
      <c r="B220" s="50"/>
      <c r="C220" s="76"/>
      <c r="D220" s="16"/>
      <c r="E220" s="319" t="str">
        <f>Translations!$B$88</f>
        <v>Korrelerande eller icke-korrelerande?</v>
      </c>
      <c r="F220" s="322" t="str">
        <f>Translations!$B$89</f>
        <v>Ange här uppgift om huruvida de enskilda mätresultaten är korrelerande eller icke-korrelerande.</v>
      </c>
      <c r="G220" s="322"/>
      <c r="H220" s="322"/>
      <c r="I220" s="322"/>
      <c r="J220" s="322"/>
      <c r="K220" s="322"/>
      <c r="L220" s="322"/>
      <c r="M220" s="322"/>
      <c r="N220" s="322"/>
      <c r="O220" s="52"/>
      <c r="P220" s="49"/>
      <c r="Q220" s="49"/>
      <c r="R220" s="49"/>
      <c r="S220" s="49"/>
      <c r="T220" s="49"/>
      <c r="U220" s="49"/>
      <c r="V220" s="49"/>
      <c r="W220" s="49"/>
      <c r="X220" s="49"/>
      <c r="Y220" s="49"/>
      <c r="Z220" s="73"/>
    </row>
    <row r="221" spans="1:26" s="74" customFormat="1" ht="21.75" customHeight="1">
      <c r="A221" s="49"/>
      <c r="B221" s="50"/>
      <c r="C221" s="76"/>
      <c r="D221" s="16"/>
      <c r="E221" s="325"/>
      <c r="F221" s="322" t="str">
        <f>Translations!$B$90</f>
        <v>Två mätresultat är korrelerande om till exempel avvikelsen från "verkligt värde" systematiskt går i samma riktning och inte uppvisar en slumpmässig fördelning.</v>
      </c>
      <c r="G221" s="322"/>
      <c r="H221" s="322"/>
      <c r="I221" s="322"/>
      <c r="J221" s="322"/>
      <c r="K221" s="322"/>
      <c r="L221" s="322"/>
      <c r="M221" s="322"/>
      <c r="N221" s="322"/>
      <c r="O221" s="52"/>
      <c r="P221" s="49"/>
      <c r="Q221" s="49"/>
      <c r="R221" s="49"/>
      <c r="S221" s="49"/>
      <c r="T221" s="49"/>
      <c r="U221" s="49"/>
      <c r="V221" s="49"/>
      <c r="W221" s="49"/>
      <c r="X221" s="49"/>
      <c r="Y221" s="49"/>
      <c r="Z221" s="73"/>
    </row>
    <row r="222" spans="1:26" s="74" customFormat="1" ht="24" customHeight="1">
      <c r="A222" s="49"/>
      <c r="B222" s="50"/>
      <c r="C222" s="76"/>
      <c r="D222" s="16"/>
      <c r="E222" s="325"/>
      <c r="F222" s="322" t="str">
        <f>Translations!$B$91</f>
        <v>Mätresultat kan vara korrelerande om samma mätinstrument eller mätmetod används vid mätningen.</v>
      </c>
      <c r="G222" s="322"/>
      <c r="H222" s="322"/>
      <c r="I222" s="322"/>
      <c r="J222" s="322"/>
      <c r="K222" s="322"/>
      <c r="L222" s="322"/>
      <c r="M222" s="322"/>
      <c r="N222" s="322"/>
      <c r="O222" s="52"/>
      <c r="P222" s="49"/>
      <c r="Q222" s="49"/>
      <c r="R222" s="49"/>
      <c r="S222" s="49"/>
      <c r="T222" s="49"/>
      <c r="U222" s="49"/>
      <c r="V222" s="49"/>
      <c r="W222" s="49"/>
      <c r="X222" s="49"/>
      <c r="Y222" s="49"/>
      <c r="Z222" s="73"/>
    </row>
    <row r="223" spans="1:26" s="74" customFormat="1" ht="24" customHeight="1">
      <c r="A223" s="49"/>
      <c r="B223" s="50"/>
      <c r="C223" s="76"/>
      <c r="D223" s="16"/>
      <c r="E223" s="325"/>
      <c r="F223" s="322" t="str">
        <f>Translations!$B$92</f>
        <v>Exempel: Vare parti fast bränsle som levereras till anläggningen mäts med verksamhetsutövarens bilvåg. I detta fall kan mätningstillfällena antas vara korrelerande.</v>
      </c>
      <c r="G223" s="322"/>
      <c r="H223" s="322"/>
      <c r="I223" s="322"/>
      <c r="J223" s="322"/>
      <c r="K223" s="322"/>
      <c r="L223" s="322"/>
      <c r="M223" s="322"/>
      <c r="N223" s="322"/>
      <c r="O223" s="52"/>
      <c r="P223" s="49"/>
      <c r="Q223" s="49"/>
      <c r="R223" s="49"/>
      <c r="S223" s="49"/>
      <c r="T223" s="49"/>
      <c r="U223" s="49"/>
      <c r="V223" s="49"/>
      <c r="W223" s="49"/>
      <c r="X223" s="49"/>
      <c r="Y223" s="49"/>
      <c r="Z223" s="73"/>
    </row>
    <row r="224" spans="1:26" s="74" customFormat="1" ht="12.75" customHeight="1">
      <c r="A224" s="49"/>
      <c r="B224" s="50"/>
      <c r="C224" s="76"/>
      <c r="D224" s="16"/>
      <c r="E224" s="77"/>
      <c r="F224" s="77"/>
      <c r="G224" s="77"/>
      <c r="H224" s="77"/>
      <c r="I224" s="77"/>
      <c r="J224" s="77"/>
      <c r="K224" s="77"/>
      <c r="L224" s="77"/>
      <c r="M224" s="77"/>
      <c r="N224" s="77"/>
      <c r="O224" s="52"/>
      <c r="P224" s="49"/>
      <c r="Q224" s="49"/>
      <c r="R224" s="49"/>
      <c r="S224" s="49"/>
      <c r="T224" s="49"/>
      <c r="U224" s="49"/>
      <c r="V224" s="49"/>
      <c r="W224" s="49"/>
      <c r="X224" s="49"/>
      <c r="Y224" s="49"/>
      <c r="Z224" s="73"/>
    </row>
    <row r="225" spans="1:26" s="74" customFormat="1" ht="12.75" customHeight="1">
      <c r="A225" s="49"/>
      <c r="B225" s="50"/>
      <c r="C225" s="76"/>
      <c r="D225" s="84" t="s">
        <v>172</v>
      </c>
      <c r="E225" s="317" t="str">
        <f>Translations!$B$93</f>
        <v>Mängduppgift om bränsle-/materialmängd som levererats till/förbrukats på anläggningen</v>
      </c>
      <c r="F225" s="317"/>
      <c r="G225" s="317"/>
      <c r="H225" s="317"/>
      <c r="I225" s="317"/>
      <c r="J225" s="317"/>
      <c r="K225" s="317"/>
      <c r="L225" s="317"/>
      <c r="M225" s="317"/>
      <c r="N225" s="318"/>
      <c r="O225" s="52"/>
      <c r="P225" s="49"/>
      <c r="Q225" s="49"/>
      <c r="R225" s="49"/>
      <c r="S225" s="49"/>
      <c r="T225" s="49"/>
      <c r="U225" s="49"/>
      <c r="V225" s="49"/>
      <c r="W225" s="49"/>
      <c r="X225" s="49"/>
      <c r="Y225" s="49"/>
      <c r="Z225" s="73"/>
    </row>
    <row r="226" spans="1:26" s="74" customFormat="1" ht="54" customHeight="1">
      <c r="A226" s="49"/>
      <c r="B226" s="50"/>
      <c r="C226" s="76"/>
      <c r="D226" s="16"/>
      <c r="E226" s="349" t="str">
        <f>Translations!$B$120</f>
        <v>Mängd – ange parametern</v>
      </c>
      <c r="F226" s="350"/>
      <c r="G226" s="350"/>
      <c r="H226" s="350"/>
      <c r="I226" s="351"/>
      <c r="J226" s="85" t="str">
        <f>Translations!$B$117</f>
        <v>Osäkerhet som gäller mängd</v>
      </c>
      <c r="K226" s="85" t="str">
        <f>Translations!$B$72</f>
        <v>Fördelningstyp</v>
      </c>
      <c r="L226" s="85" t="str">
        <f>Translations!$B$78</f>
        <v>Standardosäkerhet eller utvidgad osäkerhet?</v>
      </c>
      <c r="M226" s="85" t="str">
        <f>Translations!$B$81</f>
        <v>Är osäkerhetsvärdet "i drift"?</v>
      </c>
      <c r="N226" s="85" t="str">
        <f>Translations!$B$84</f>
        <v>Justeringsfaktor </v>
      </c>
      <c r="O226" s="52"/>
      <c r="P226" s="49"/>
      <c r="Q226" s="49"/>
      <c r="R226" s="86" t="s">
        <v>166</v>
      </c>
      <c r="S226" s="86" t="s">
        <v>164</v>
      </c>
      <c r="T226" s="86" t="s">
        <v>165</v>
      </c>
      <c r="U226" s="86" t="s">
        <v>190</v>
      </c>
      <c r="V226" s="49" t="s">
        <v>170</v>
      </c>
      <c r="W226" s="86" t="s">
        <v>167</v>
      </c>
      <c r="X226" s="86" t="s">
        <v>168</v>
      </c>
      <c r="Y226" s="86" t="s">
        <v>191</v>
      </c>
      <c r="Z226" s="73"/>
    </row>
    <row r="227" spans="1:26" s="74" customFormat="1" ht="12.75" customHeight="1">
      <c r="A227" s="49"/>
      <c r="B227" s="50"/>
      <c r="C227" s="76"/>
      <c r="D227" s="87" t="s">
        <v>173</v>
      </c>
      <c r="E227" s="352"/>
      <c r="F227" s="353"/>
      <c r="G227" s="353"/>
      <c r="H227" s="353"/>
      <c r="I227" s="354"/>
      <c r="J227" s="3"/>
      <c r="K227" s="4"/>
      <c r="L227" s="4"/>
      <c r="M227" s="6"/>
      <c r="N227" s="183"/>
      <c r="O227" s="52"/>
      <c r="P227" s="49"/>
      <c r="Q227" s="49"/>
      <c r="R227" s="89">
        <f>IF(K227="",INDEX(EUconst_DistributionCorrection,1),INDEX(EUconst_DistributionCorrection,MATCH(K227,EUconst_DistributionType,0)))</f>
        <v>1</v>
      </c>
      <c r="S227" s="90">
        <f>IF(OR(L227="",K227=INDEX(EUconst_DistributionType,2),K227=INDEX(EUconst_DistributionType,3)),INDEX(EUconst_ConfidenceLevel,1),INDEX(EUconst_ConfidenceLevel,MATCH(L227,EUconst_UncertaintyType,0)))</f>
        <v>0.682689250166422</v>
      </c>
      <c r="T227" s="91">
        <f>IF(N227="",2,INDEX(EUconst_CorrelationFactor,MATCH(N227,EUconst_CorrelationType,0)))</f>
        <v>2</v>
      </c>
      <c r="U227" s="186">
        <f>IF(M227=INDEX(EUconst_InService,1),1,IF(N227="",2,N227))</f>
        <v>2</v>
      </c>
      <c r="V227" s="91">
        <f>IF(J233="",1,3-T233)</f>
        <v>1</v>
      </c>
      <c r="W227" s="132">
        <f>IF(J227="","",(J227*U227/R227/TINV(1-S227,10^6))^V227)</f>
      </c>
      <c r="X227" s="94" t="b">
        <f>OR(INDEX(EUconst_DistributionType,2)=K227,INDEX(EUconst_DistributionType,3)=K227)</f>
        <v>0</v>
      </c>
      <c r="Y227" s="94" t="b">
        <f>M227=INDEX(EUconst_InService,1)</f>
        <v>0</v>
      </c>
      <c r="Z227" s="73"/>
    </row>
    <row r="228" spans="1:26" s="74" customFormat="1" ht="12.75" customHeight="1">
      <c r="A228" s="49"/>
      <c r="B228" s="50"/>
      <c r="C228" s="76"/>
      <c r="D228" s="87" t="s">
        <v>174</v>
      </c>
      <c r="E228" s="343"/>
      <c r="F228" s="344"/>
      <c r="G228" s="344"/>
      <c r="H228" s="344"/>
      <c r="I228" s="345"/>
      <c r="J228" s="6"/>
      <c r="K228" s="7"/>
      <c r="L228" s="7"/>
      <c r="M228" s="6"/>
      <c r="N228" s="184"/>
      <c r="O228" s="52"/>
      <c r="P228" s="49"/>
      <c r="Q228" s="49"/>
      <c r="R228" s="89">
        <f>IF(K228="",INDEX(EUconst_DistributionCorrection,1),INDEX(EUconst_DistributionCorrection,MATCH(K228,EUconst_DistributionType,0)))</f>
        <v>1</v>
      </c>
      <c r="S228" s="90">
        <f>IF(OR(L228="",K228=INDEX(EUconst_DistributionType,2),K228=INDEX(EUconst_DistributionType,3)),INDEX(EUconst_ConfidenceLevel,1),INDEX(EUconst_ConfidenceLevel,MATCH(L228,EUconst_UncertaintyType,0)))</f>
        <v>0.682689250166422</v>
      </c>
      <c r="T228" s="91">
        <f>IF(N228="",2,INDEX(EUconst_CorrelationFactor,MATCH(N228,EUconst_CorrelationType,0)))</f>
        <v>2</v>
      </c>
      <c r="U228" s="186">
        <f>IF(M228=INDEX(EUconst_InService,1),1,IF(N228="",2,N228))</f>
        <v>2</v>
      </c>
      <c r="V228" s="91">
        <f>V227</f>
        <v>1</v>
      </c>
      <c r="W228" s="132">
        <f>IF(J228="","",(J228*U228/R228/TINV(1-S228,10^6))^V228)</f>
      </c>
      <c r="X228" s="94" t="b">
        <f>OR(INDEX(EUconst_DistributionType,2)=K228,INDEX(EUconst_DistributionType,3)=K228)</f>
        <v>0</v>
      </c>
      <c r="Y228" s="94" t="b">
        <f>M228=INDEX(EUconst_InService,1)</f>
        <v>0</v>
      </c>
      <c r="Z228" s="73"/>
    </row>
    <row r="229" spans="1:26" s="74" customFormat="1" ht="12.75" customHeight="1">
      <c r="A229" s="49"/>
      <c r="B229" s="50"/>
      <c r="C229" s="76"/>
      <c r="D229" s="87" t="s">
        <v>171</v>
      </c>
      <c r="E229" s="343"/>
      <c r="F229" s="344"/>
      <c r="G229" s="344"/>
      <c r="H229" s="344"/>
      <c r="I229" s="345"/>
      <c r="J229" s="6"/>
      <c r="K229" s="7"/>
      <c r="L229" s="7"/>
      <c r="M229" s="6"/>
      <c r="N229" s="184"/>
      <c r="O229" s="52"/>
      <c r="P229" s="49"/>
      <c r="Q229" s="49"/>
      <c r="R229" s="89">
        <f>IF(K229="",INDEX(EUconst_DistributionCorrection,1),INDEX(EUconst_DistributionCorrection,MATCH(K229,EUconst_DistributionType,0)))</f>
        <v>1</v>
      </c>
      <c r="S229" s="90">
        <f>IF(OR(L229="",K229=INDEX(EUconst_DistributionType,2),K229=INDEX(EUconst_DistributionType,3)),INDEX(EUconst_ConfidenceLevel,1),INDEX(EUconst_ConfidenceLevel,MATCH(L229,EUconst_UncertaintyType,0)))</f>
        <v>0.682689250166422</v>
      </c>
      <c r="T229" s="91">
        <f>IF(N229="",2,INDEX(EUconst_CorrelationFactor,MATCH(N229,EUconst_CorrelationType,0)))</f>
        <v>2</v>
      </c>
      <c r="U229" s="186">
        <f>IF(M229=INDEX(EUconst_InService,1),1,IF(N229="",2,N229))</f>
        <v>2</v>
      </c>
      <c r="V229" s="91">
        <f>V228</f>
        <v>1</v>
      </c>
      <c r="W229" s="132">
        <f>IF(J229="","",(J229*U229/R229/TINV(1-S229,10^6))^V229)</f>
      </c>
      <c r="X229" s="94" t="b">
        <f>OR(INDEX(EUconst_DistributionType,2)=K229,INDEX(EUconst_DistributionType,3)=K229)</f>
        <v>0</v>
      </c>
      <c r="Y229" s="94" t="b">
        <f>M229=INDEX(EUconst_InService,1)</f>
        <v>0</v>
      </c>
      <c r="Z229" s="73"/>
    </row>
    <row r="230" spans="1:26" s="74" customFormat="1" ht="12.75" customHeight="1">
      <c r="A230" s="49"/>
      <c r="B230" s="50"/>
      <c r="C230" s="76"/>
      <c r="D230" s="87" t="s">
        <v>175</v>
      </c>
      <c r="E230" s="343"/>
      <c r="F230" s="344"/>
      <c r="G230" s="344"/>
      <c r="H230" s="344"/>
      <c r="I230" s="345"/>
      <c r="J230" s="6"/>
      <c r="K230" s="7"/>
      <c r="L230" s="7"/>
      <c r="M230" s="6"/>
      <c r="N230" s="184"/>
      <c r="O230" s="52"/>
      <c r="P230" s="49"/>
      <c r="Q230" s="49"/>
      <c r="R230" s="89">
        <f>IF(K230="",INDEX(EUconst_DistributionCorrection,1),INDEX(EUconst_DistributionCorrection,MATCH(K230,EUconst_DistributionType,0)))</f>
        <v>1</v>
      </c>
      <c r="S230" s="90">
        <f>IF(OR(L230="",K230=INDEX(EUconst_DistributionType,2),K230=INDEX(EUconst_DistributionType,3)),INDEX(EUconst_ConfidenceLevel,1),INDEX(EUconst_ConfidenceLevel,MATCH(L230,EUconst_UncertaintyType,0)))</f>
        <v>0.682689250166422</v>
      </c>
      <c r="T230" s="91">
        <f>IF(N230="",2,INDEX(EUconst_CorrelationFactor,MATCH(N230,EUconst_CorrelationType,0)))</f>
        <v>2</v>
      </c>
      <c r="U230" s="186">
        <f>IF(M230=INDEX(EUconst_InService,1),1,IF(N230="",2,N230))</f>
        <v>2</v>
      </c>
      <c r="V230" s="91">
        <f>V229</f>
        <v>1</v>
      </c>
      <c r="W230" s="132">
        <f>IF(J230="","",(J230*U230/R230/TINV(1-S230,10^6))^V230)</f>
      </c>
      <c r="X230" s="94" t="b">
        <f>OR(INDEX(EUconst_DistributionType,2)=K230,INDEX(EUconst_DistributionType,3)=K230)</f>
        <v>0</v>
      </c>
      <c r="Y230" s="94" t="b">
        <f>M230=INDEX(EUconst_InService,1)</f>
        <v>0</v>
      </c>
      <c r="Z230" s="73"/>
    </row>
    <row r="231" spans="1:26" s="74" customFormat="1" ht="12.75" customHeight="1">
      <c r="A231" s="49"/>
      <c r="B231" s="50"/>
      <c r="C231" s="76"/>
      <c r="D231" s="87" t="s">
        <v>176</v>
      </c>
      <c r="E231" s="343"/>
      <c r="F231" s="344"/>
      <c r="G231" s="344"/>
      <c r="H231" s="344"/>
      <c r="I231" s="345"/>
      <c r="J231" s="9"/>
      <c r="K231" s="10"/>
      <c r="L231" s="10"/>
      <c r="M231" s="9"/>
      <c r="N231" s="185"/>
      <c r="O231" s="52"/>
      <c r="P231" s="49"/>
      <c r="Q231" s="49"/>
      <c r="R231" s="89">
        <f>IF(K231="",INDEX(EUconst_DistributionCorrection,1),INDEX(EUconst_DistributionCorrection,MATCH(K231,EUconst_DistributionType,0)))</f>
        <v>1</v>
      </c>
      <c r="S231" s="90">
        <f>IF(OR(L231="",K231=INDEX(EUconst_DistributionType,2),K231=INDEX(EUconst_DistributionType,3)),INDEX(EUconst_ConfidenceLevel,1),INDEX(EUconst_ConfidenceLevel,MATCH(L231,EUconst_UncertaintyType,0)))</f>
        <v>0.682689250166422</v>
      </c>
      <c r="T231" s="91">
        <f>IF(N231="",2,INDEX(EUconst_CorrelationFactor,MATCH(N231,EUconst_CorrelationType,0)))</f>
        <v>2</v>
      </c>
      <c r="U231" s="186">
        <f>IF(M231=INDEX(EUconst_InService,1),1,IF(N231="",2,N231))</f>
        <v>2</v>
      </c>
      <c r="V231" s="91">
        <f>V230</f>
        <v>1</v>
      </c>
      <c r="W231" s="132">
        <f>IF(J231="","",(J231*U231/R231/TINV(1-S231,10^6))^V231)</f>
      </c>
      <c r="X231" s="94" t="b">
        <f>OR(INDEX(EUconst_DistributionType,2)=K231,INDEX(EUconst_DistributionType,3)=K231)</f>
        <v>0</v>
      </c>
      <c r="Y231" s="94" t="b">
        <f>M231=INDEX(EUconst_InService,1)</f>
        <v>0</v>
      </c>
      <c r="Z231" s="73">
        <f>IF(H231="","",ABS(I231)^T231*(ABS(H231)*J231/R231/TINV(1-S231,10^6))^2)</f>
      </c>
    </row>
    <row r="232" spans="1:26" s="74" customFormat="1" ht="4.5" customHeight="1">
      <c r="A232" s="49"/>
      <c r="B232" s="50"/>
      <c r="C232" s="76"/>
      <c r="D232" s="16"/>
      <c r="E232" s="77"/>
      <c r="F232" s="77"/>
      <c r="G232" s="77"/>
      <c r="H232" s="77"/>
      <c r="I232" s="77"/>
      <c r="J232" s="77"/>
      <c r="K232" s="77"/>
      <c r="L232" s="77"/>
      <c r="M232" s="77"/>
      <c r="N232" s="77"/>
      <c r="O232" s="52"/>
      <c r="P232" s="49"/>
      <c r="Q232" s="49"/>
      <c r="R232" s="49"/>
      <c r="S232" s="49"/>
      <c r="T232" s="49"/>
      <c r="U232" s="49"/>
      <c r="V232" s="49"/>
      <c r="W232" s="49"/>
      <c r="X232" s="49"/>
      <c r="Y232" s="49"/>
      <c r="Z232" s="73"/>
    </row>
    <row r="233" spans="1:26" s="74" customFormat="1" ht="12.75" customHeight="1">
      <c r="A233" s="49"/>
      <c r="B233" s="50"/>
      <c r="C233" s="76"/>
      <c r="D233" s="84" t="s">
        <v>177</v>
      </c>
      <c r="E233" s="346" t="str">
        <f>Translations!$B$121</f>
        <v>Är mängderna i punkt a korrelerande eller icke-korrelerande?</v>
      </c>
      <c r="F233" s="346"/>
      <c r="G233" s="346"/>
      <c r="H233" s="346"/>
      <c r="I233" s="347"/>
      <c r="J233" s="12"/>
      <c r="O233" s="52"/>
      <c r="P233" s="49"/>
      <c r="Q233" s="49"/>
      <c r="R233" s="49"/>
      <c r="S233" s="49"/>
      <c r="T233" s="91">
        <f>IF(J233="",2,INDEX(EUconst_CorrelationFactor,MATCH(J233,EUconst_CorrelationType,0)))</f>
        <v>2</v>
      </c>
      <c r="U233" s="49"/>
      <c r="V233" s="49"/>
      <c r="W233" s="49"/>
      <c r="X233" s="49"/>
      <c r="Y233" s="49"/>
      <c r="Z233" s="73"/>
    </row>
    <row r="234" spans="1:26" s="74" customFormat="1" ht="25.5" customHeight="1">
      <c r="A234" s="49"/>
      <c r="B234" s="50"/>
      <c r="C234" s="76"/>
      <c r="D234" s="84"/>
      <c r="E234" s="313" t="str">
        <f>Translations!$B$122</f>
        <v>Ange här huruvida mängderna i-v i punkt a är korrelerande eller icke-korrelerande. Om denna punkt lämnas tom antas att mängderna i punkt a är korrelerande.</v>
      </c>
      <c r="F234" s="313"/>
      <c r="G234" s="313"/>
      <c r="H234" s="313"/>
      <c r="I234" s="313"/>
      <c r="J234" s="313"/>
      <c r="K234" s="313"/>
      <c r="O234" s="52"/>
      <c r="P234" s="49"/>
      <c r="Q234" s="49"/>
      <c r="R234" s="49"/>
      <c r="S234" s="49"/>
      <c r="T234" s="103"/>
      <c r="U234" s="49"/>
      <c r="V234" s="49"/>
      <c r="W234" s="49"/>
      <c r="X234" s="49"/>
      <c r="Y234" s="49"/>
      <c r="Z234" s="73"/>
    </row>
    <row r="235" spans="1:26" s="74" customFormat="1" ht="4.5" customHeight="1">
      <c r="A235" s="49"/>
      <c r="B235" s="50"/>
      <c r="C235" s="76"/>
      <c r="D235" s="16"/>
      <c r="E235" s="77"/>
      <c r="F235" s="77"/>
      <c r="G235" s="77"/>
      <c r="H235" s="77"/>
      <c r="J235" s="77"/>
      <c r="K235" s="77"/>
      <c r="O235" s="52"/>
      <c r="P235" s="49"/>
      <c r="Q235" s="49"/>
      <c r="R235" s="49"/>
      <c r="S235" s="49"/>
      <c r="T235" s="49"/>
      <c r="U235" s="49"/>
      <c r="V235" s="49"/>
      <c r="W235" s="49"/>
      <c r="X235" s="49"/>
      <c r="Y235" s="49"/>
      <c r="Z235" s="73"/>
    </row>
    <row r="236" spans="1:26" s="74" customFormat="1" ht="12.75" customHeight="1">
      <c r="A236" s="49"/>
      <c r="B236" s="50"/>
      <c r="C236" s="76"/>
      <c r="D236" s="84" t="s">
        <v>178</v>
      </c>
      <c r="E236" s="314" t="str">
        <f>Translations!$B$123</f>
        <v>Övergripande osäkerhet (k= 1)</v>
      </c>
      <c r="F236" s="314"/>
      <c r="G236" s="314"/>
      <c r="H236" s="314"/>
      <c r="I236" s="348"/>
      <c r="J236" s="113">
        <f>IF(COUNT(W227:W231)=0,"",SUM(W227:W231)^(1/(3-T233)))</f>
      </c>
      <c r="L236" s="77"/>
      <c r="M236" s="114"/>
      <c r="N236" s="77"/>
      <c r="O236" s="52"/>
      <c r="P236" s="49"/>
      <c r="Q236" s="49"/>
      <c r="R236" s="49"/>
      <c r="S236" s="49"/>
      <c r="T236" s="49"/>
      <c r="U236" s="49"/>
      <c r="V236" s="49"/>
      <c r="W236" s="49"/>
      <c r="X236" s="49"/>
      <c r="Y236" s="49"/>
      <c r="Z236" s="73"/>
    </row>
    <row r="237" spans="1:26" s="74" customFormat="1" ht="12.75" customHeight="1">
      <c r="A237" s="49"/>
      <c r="B237" s="50"/>
      <c r="C237" s="76"/>
      <c r="D237" s="84" t="s">
        <v>179</v>
      </c>
      <c r="E237" s="314" t="str">
        <f>Translations!$B$124</f>
        <v>Övergripande osäkerhet (k= 2)</v>
      </c>
      <c r="F237" s="314"/>
      <c r="G237" s="314"/>
      <c r="H237" s="314"/>
      <c r="I237" s="348"/>
      <c r="J237" s="116">
        <f>IF(J236="","",J236*2)</f>
      </c>
      <c r="L237" s="77"/>
      <c r="M237" s="77"/>
      <c r="N237" s="77"/>
      <c r="O237" s="52"/>
      <c r="P237" s="49"/>
      <c r="Q237" s="49"/>
      <c r="R237" s="49"/>
      <c r="S237" s="49"/>
      <c r="T237" s="49"/>
      <c r="U237" s="49"/>
      <c r="V237" s="49"/>
      <c r="W237" s="118"/>
      <c r="X237" s="118"/>
      <c r="Y237" s="118"/>
      <c r="Z237" s="73"/>
    </row>
    <row r="238" spans="1:26" s="74" customFormat="1" ht="37.5" customHeight="1">
      <c r="A238" s="49"/>
      <c r="B238" s="50"/>
      <c r="C238" s="76"/>
      <c r="D238" s="16"/>
      <c r="E238" s="316" t="str">
        <f>Translations!$B$114</f>
        <v>Detta är osäkerheten av bestämmandet av den mängduppgift om bränsle-/materialmängden som används på anläggningen på årsnivå. Detta osäkerhetsvärde jämförs med den största tillåtna osäkerheten som motsvarar bestämningsnivån. Till exempel den största tillåtna osäkerheten som motsvarar nivå 4 för mängduppgiften för bränslen i standardberäkningsmetoden är +/- 1,5 % under kalenderåret.</v>
      </c>
      <c r="F238" s="316"/>
      <c r="G238" s="316"/>
      <c r="H238" s="316"/>
      <c r="I238" s="316"/>
      <c r="J238" s="316"/>
      <c r="K238" s="316"/>
      <c r="L238" s="77"/>
      <c r="M238" s="77"/>
      <c r="N238" s="77"/>
      <c r="O238" s="52"/>
      <c r="P238" s="49"/>
      <c r="Q238" s="49"/>
      <c r="R238" s="49"/>
      <c r="S238" s="49"/>
      <c r="T238" s="49"/>
      <c r="U238" s="49"/>
      <c r="V238" s="49"/>
      <c r="W238" s="49"/>
      <c r="X238" s="49"/>
      <c r="Y238" s="49"/>
      <c r="Z238" s="73"/>
    </row>
    <row r="239" spans="1:31" ht="12.75" customHeight="1" thickBot="1">
      <c r="A239" s="62"/>
      <c r="B239" s="50"/>
      <c r="C239" s="63"/>
      <c r="D239" s="64"/>
      <c r="E239" s="65"/>
      <c r="F239" s="66"/>
      <c r="G239" s="67"/>
      <c r="H239" s="67"/>
      <c r="I239" s="67"/>
      <c r="J239" s="67"/>
      <c r="K239" s="67"/>
      <c r="L239" s="67"/>
      <c r="M239" s="67"/>
      <c r="N239" s="67"/>
      <c r="O239" s="68"/>
      <c r="P239" s="69"/>
      <c r="Q239" s="69"/>
      <c r="R239" s="69"/>
      <c r="S239" s="69"/>
      <c r="T239" s="69"/>
      <c r="U239" s="69"/>
      <c r="V239" s="69"/>
      <c r="W239" s="70"/>
      <c r="X239" s="70"/>
      <c r="Y239" s="70"/>
      <c r="Z239" s="71"/>
      <c r="AA239" s="72"/>
      <c r="AB239" s="72"/>
      <c r="AC239" s="72"/>
      <c r="AD239" s="72"/>
      <c r="AE239" s="72"/>
    </row>
    <row r="240" spans="1:26" s="74" customFormat="1" ht="12.75" customHeight="1" thickBot="1">
      <c r="A240" s="49"/>
      <c r="B240" s="50"/>
      <c r="C240" s="16"/>
      <c r="D240" s="16"/>
      <c r="E240" s="16"/>
      <c r="F240" s="16"/>
      <c r="G240" s="16"/>
      <c r="H240" s="16"/>
      <c r="I240" s="16"/>
      <c r="J240" s="16"/>
      <c r="K240" s="16"/>
      <c r="L240" s="16"/>
      <c r="M240" s="16"/>
      <c r="N240" s="16"/>
      <c r="O240" s="52"/>
      <c r="P240" s="49"/>
      <c r="Q240" s="49"/>
      <c r="R240" s="49"/>
      <c r="S240" s="49"/>
      <c r="T240" s="49"/>
      <c r="U240" s="49"/>
      <c r="V240" s="49"/>
      <c r="W240" s="49"/>
      <c r="X240" s="49"/>
      <c r="Y240" s="49"/>
      <c r="Z240" s="73"/>
    </row>
    <row r="241" spans="1:26" s="74" customFormat="1" ht="15.75" customHeight="1" thickBot="1">
      <c r="A241" s="49"/>
      <c r="B241" s="50"/>
      <c r="C241" s="75">
        <f>C203+1</f>
        <v>7</v>
      </c>
      <c r="D241" s="16"/>
      <c r="E241" s="328" t="str">
        <f>Translations!$B$53</f>
        <v>Detta är ett valfritt verktyg för beräkning av osäkerhet i anslutning till mätning på årsnivå.</v>
      </c>
      <c r="F241" s="328"/>
      <c r="G241" s="328"/>
      <c r="H241" s="328"/>
      <c r="I241" s="328"/>
      <c r="J241" s="328"/>
      <c r="K241" s="328"/>
      <c r="L241" s="328"/>
      <c r="M241" s="328"/>
      <c r="N241" s="328"/>
      <c r="O241" s="52"/>
      <c r="P241" s="49"/>
      <c r="Q241" s="49"/>
      <c r="R241" s="49"/>
      <c r="S241" s="49"/>
      <c r="T241" s="49"/>
      <c r="U241" s="49"/>
      <c r="V241" s="49"/>
      <c r="W241" s="49"/>
      <c r="X241" s="49"/>
      <c r="Y241" s="49"/>
      <c r="Z241" s="73"/>
    </row>
    <row r="242" spans="1:26" s="74" customFormat="1" ht="4.5" customHeight="1">
      <c r="A242" s="49"/>
      <c r="B242" s="50"/>
      <c r="C242" s="76"/>
      <c r="D242" s="16"/>
      <c r="E242" s="77"/>
      <c r="F242" s="77"/>
      <c r="G242" s="77"/>
      <c r="H242" s="77"/>
      <c r="I242" s="77"/>
      <c r="J242" s="77"/>
      <c r="K242" s="77"/>
      <c r="L242" s="77"/>
      <c r="M242" s="77"/>
      <c r="N242" s="77"/>
      <c r="O242" s="52"/>
      <c r="P242" s="49"/>
      <c r="Q242" s="49"/>
      <c r="R242" s="49"/>
      <c r="S242" s="49"/>
      <c r="T242" s="49"/>
      <c r="U242" s="49"/>
      <c r="V242" s="49"/>
      <c r="W242" s="49"/>
      <c r="X242" s="49"/>
      <c r="Y242" s="49"/>
      <c r="Z242" s="73"/>
    </row>
    <row r="243" spans="1:26" s="74" customFormat="1" ht="12.75" customHeight="1">
      <c r="A243" s="49"/>
      <c r="B243" s="50"/>
      <c r="C243" s="76"/>
      <c r="D243" s="16"/>
      <c r="E243" s="319" t="str">
        <f>Translations!$B$117</f>
        <v>Osäkerhet som gäller mängd</v>
      </c>
      <c r="F243" s="322" t="str">
        <f>Translations!$B$68</f>
        <v>Ange den relativa osäkerheten för det enskilda mätningstillfället uttryckt i procent.</v>
      </c>
      <c r="G243" s="322"/>
      <c r="H243" s="322"/>
      <c r="I243" s="322"/>
      <c r="J243" s="322"/>
      <c r="K243" s="322"/>
      <c r="L243" s="322"/>
      <c r="M243" s="322"/>
      <c r="N243" s="322"/>
      <c r="O243" s="52"/>
      <c r="P243" s="49"/>
      <c r="Q243" s="49"/>
      <c r="R243" s="49"/>
      <c r="S243" s="49"/>
      <c r="T243" s="49"/>
      <c r="U243" s="49"/>
      <c r="V243" s="49"/>
      <c r="W243" s="49"/>
      <c r="X243" s="49"/>
      <c r="Y243" s="49"/>
      <c r="Z243" s="73"/>
    </row>
    <row r="244" spans="1:26" s="74" customFormat="1" ht="25.5" customHeight="1">
      <c r="A244" s="49"/>
      <c r="B244" s="50"/>
      <c r="C244" s="76"/>
      <c r="D244" s="16"/>
      <c r="E244" s="325"/>
      <c r="F244" s="322" t="str">
        <f>Translations!$B$70</f>
        <v>Osäkerheten kan erhållas från olika källor, t.ex. det högsta tillåtna felet under drift i enlighet med lagstiftningen om mätinstrument, osäkerhet frånkalibrering, utrustningstillverkarens handlingar osv.</v>
      </c>
      <c r="G244" s="322"/>
      <c r="H244" s="322"/>
      <c r="I244" s="322"/>
      <c r="J244" s="322"/>
      <c r="K244" s="322"/>
      <c r="L244" s="322"/>
      <c r="M244" s="322"/>
      <c r="N244" s="322"/>
      <c r="O244" s="52"/>
      <c r="P244" s="49"/>
      <c r="Q244" s="49"/>
      <c r="R244" s="49"/>
      <c r="S244" s="49"/>
      <c r="T244" s="49"/>
      <c r="U244" s="49"/>
      <c r="V244" s="49"/>
      <c r="W244" s="49"/>
      <c r="X244" s="49"/>
      <c r="Y244" s="49"/>
      <c r="Z244" s="73"/>
    </row>
    <row r="245" spans="1:26" s="74" customFormat="1" ht="25.5" customHeight="1">
      <c r="A245" s="49"/>
      <c r="B245" s="50"/>
      <c r="C245" s="76"/>
      <c r="D245" s="16"/>
      <c r="E245" s="321"/>
      <c r="F245" s="322" t="str">
        <f>Translations!$B$71</f>
        <v>Osäkerhetsfördelningens typ och täckning i anslutning till procentandelen i fråga (standard eller utvidgad) ska meddelas i de följande kolumnerna (se nedan).</v>
      </c>
      <c r="G245" s="322"/>
      <c r="H245" s="322"/>
      <c r="I245" s="322"/>
      <c r="J245" s="322"/>
      <c r="K245" s="322"/>
      <c r="L245" s="322"/>
      <c r="M245" s="322"/>
      <c r="N245" s="322"/>
      <c r="O245" s="52"/>
      <c r="P245" s="49"/>
      <c r="Q245" s="49"/>
      <c r="R245" s="49"/>
      <c r="S245" s="49"/>
      <c r="T245" s="49"/>
      <c r="U245" s="49"/>
      <c r="V245" s="49"/>
      <c r="W245" s="49"/>
      <c r="X245" s="49"/>
      <c r="Y245" s="49"/>
      <c r="Z245" s="73"/>
    </row>
    <row r="246" spans="1:26" s="74" customFormat="1" ht="12.75" customHeight="1">
      <c r="A246" s="49"/>
      <c r="B246" s="50"/>
      <c r="C246" s="76"/>
      <c r="D246" s="16"/>
      <c r="E246" s="319" t="str">
        <f>Translations!$B$72</f>
        <v>Fördelningstyp</v>
      </c>
      <c r="F246" s="322" t="str">
        <f>Translations!$B$73</f>
        <v>Ange här den fördelningstyp som lämpar sig för osäkerheten genom att välja ett av följande alternativ (rullgardinsmeny):</v>
      </c>
      <c r="G246" s="322"/>
      <c r="H246" s="322"/>
      <c r="I246" s="322"/>
      <c r="J246" s="322"/>
      <c r="K246" s="322"/>
      <c r="L246" s="322"/>
      <c r="M246" s="322"/>
      <c r="N246" s="322"/>
      <c r="O246" s="52"/>
      <c r="P246" s="49"/>
      <c r="Q246" s="49"/>
      <c r="R246" s="49"/>
      <c r="S246" s="49"/>
      <c r="T246" s="49"/>
      <c r="U246" s="49"/>
      <c r="V246" s="49"/>
      <c r="W246" s="49"/>
      <c r="X246" s="49"/>
      <c r="Y246" s="49"/>
      <c r="Z246" s="73"/>
    </row>
    <row r="247" spans="1:26" s="74" customFormat="1" ht="25.5" customHeight="1">
      <c r="A247" s="78"/>
      <c r="B247" s="50"/>
      <c r="C247" s="16"/>
      <c r="D247" s="16"/>
      <c r="E247" s="325"/>
      <c r="F247" s="83" t="s">
        <v>41</v>
      </c>
      <c r="G247" s="313" t="str">
        <f>Translations!$B$74</f>
        <v>normalfördelning: en fördelning av detta slag förekommer i typiska fall i fråga om osäkerheter som erhålls från kalibreringsrapporter, utrustningstillverkarens handlingar och kombinerade osäkerheter.</v>
      </c>
      <c r="H247" s="313"/>
      <c r="I247" s="313"/>
      <c r="J247" s="313"/>
      <c r="K247" s="313"/>
      <c r="L247" s="313"/>
      <c r="M247" s="313"/>
      <c r="N247" s="313"/>
      <c r="O247" s="80"/>
      <c r="P247" s="81"/>
      <c r="Q247" s="81"/>
      <c r="R247" s="81"/>
      <c r="S247" s="81"/>
      <c r="T247" s="81"/>
      <c r="U247" s="81"/>
      <c r="V247" s="81"/>
      <c r="W247" s="82"/>
      <c r="X247" s="82"/>
      <c r="Y247" s="82"/>
      <c r="Z247" s="73"/>
    </row>
    <row r="248" spans="1:26" s="74" customFormat="1" ht="12.75" customHeight="1">
      <c r="A248" s="78"/>
      <c r="B248" s="50"/>
      <c r="C248" s="16"/>
      <c r="D248" s="16"/>
      <c r="E248" s="325"/>
      <c r="F248" s="83" t="s">
        <v>41</v>
      </c>
      <c r="G248" s="313" t="str">
        <f>Translations!$B$118</f>
        <v>jämn fördelning: en fördelning av detta slag förekommer i typiska fall i fråga om största tillåtna fel, toleranser och osäkerheter som meddelas i referenshandlingar.</v>
      </c>
      <c r="H248" s="313"/>
      <c r="I248" s="313"/>
      <c r="J248" s="313"/>
      <c r="K248" s="313"/>
      <c r="L248" s="313"/>
      <c r="M248" s="313"/>
      <c r="N248" s="313"/>
      <c r="O248" s="80"/>
      <c r="P248" s="81"/>
      <c r="Q248" s="81"/>
      <c r="R248" s="81"/>
      <c r="S248" s="81"/>
      <c r="T248" s="81"/>
      <c r="U248" s="81"/>
      <c r="V248" s="81"/>
      <c r="W248" s="82"/>
      <c r="X248" s="82"/>
      <c r="Y248" s="82"/>
      <c r="Z248" s="73"/>
    </row>
    <row r="249" spans="1:26" s="74" customFormat="1" ht="25.5" customHeight="1">
      <c r="A249" s="78"/>
      <c r="B249" s="50"/>
      <c r="C249" s="16"/>
      <c r="D249" s="16"/>
      <c r="E249" s="325"/>
      <c r="F249" s="83" t="s">
        <v>41</v>
      </c>
      <c r="G249" s="313" t="str">
        <f>Translations!$B$76</f>
        <v>triangelfördelning: en fördelning av detta slag används typiskt t.ex. i fall i vilka det endast finns lite populationsdata eller i vilka relationen mellan variabler är känd men datamängden är liten osv.</v>
      </c>
      <c r="H249" s="313"/>
      <c r="I249" s="313"/>
      <c r="J249" s="313"/>
      <c r="K249" s="313"/>
      <c r="L249" s="313"/>
      <c r="M249" s="313"/>
      <c r="N249" s="313"/>
      <c r="O249" s="80"/>
      <c r="P249" s="81"/>
      <c r="Q249" s="81"/>
      <c r="R249" s="81"/>
      <c r="S249" s="81"/>
      <c r="T249" s="81"/>
      <c r="U249" s="81"/>
      <c r="V249" s="81"/>
      <c r="W249" s="82"/>
      <c r="X249" s="82"/>
      <c r="Y249" s="82"/>
      <c r="Z249" s="73"/>
    </row>
    <row r="250" spans="1:26" s="74" customFormat="1" ht="12.75" customHeight="1">
      <c r="A250" s="78"/>
      <c r="B250" s="50"/>
      <c r="C250" s="16"/>
      <c r="D250" s="16"/>
      <c r="E250" s="321"/>
      <c r="F250" s="83" t="s">
        <v>41</v>
      </c>
      <c r="G250" s="326" t="str">
        <f>Translations!$B$119</f>
        <v>okänd fördelning: om fördelningstypen är okänd, är antagandet att typen är jämn fördelning.</v>
      </c>
      <c r="H250" s="326"/>
      <c r="I250" s="326"/>
      <c r="J250" s="326"/>
      <c r="K250" s="326"/>
      <c r="L250" s="326"/>
      <c r="M250" s="326"/>
      <c r="N250" s="326"/>
      <c r="O250" s="80"/>
      <c r="P250" s="81"/>
      <c r="Q250" s="81"/>
      <c r="R250" s="81"/>
      <c r="S250" s="81"/>
      <c r="T250" s="81"/>
      <c r="U250" s="81"/>
      <c r="V250" s="81"/>
      <c r="W250" s="82"/>
      <c r="X250" s="82"/>
      <c r="Y250" s="82"/>
      <c r="Z250" s="73"/>
    </row>
    <row r="251" spans="1:26" s="74" customFormat="1" ht="12.75" customHeight="1">
      <c r="A251" s="49"/>
      <c r="B251" s="50"/>
      <c r="C251" s="76"/>
      <c r="D251" s="16"/>
      <c r="E251" s="319" t="str">
        <f>Translations!$B$78</f>
        <v>Standardosäkerhet eller utvidgad osäkerhet?</v>
      </c>
      <c r="F251" s="322" t="str">
        <f>Translations!$B$79</f>
        <v>Om normalfördelning används som typ, ange här om den osäkerhet som anges är en standardosäkerhet (1σ, k=1, 68 %) eller utvidgad osäkerhet (2σ, k=2, 95 %).</v>
      </c>
      <c r="G251" s="322"/>
      <c r="H251" s="322"/>
      <c r="I251" s="322"/>
      <c r="J251" s="322"/>
      <c r="K251" s="322"/>
      <c r="L251" s="322"/>
      <c r="M251" s="322"/>
      <c r="N251" s="322"/>
      <c r="O251" s="52"/>
      <c r="P251" s="49"/>
      <c r="Q251" s="49"/>
      <c r="R251" s="49"/>
      <c r="S251" s="49"/>
      <c r="T251" s="49"/>
      <c r="U251" s="49"/>
      <c r="V251" s="49"/>
      <c r="W251" s="49"/>
      <c r="X251" s="49"/>
      <c r="Y251" s="49"/>
      <c r="Z251" s="73"/>
    </row>
    <row r="252" spans="1:26" s="74" customFormat="1" ht="25.5" customHeight="1">
      <c r="A252" s="49"/>
      <c r="B252" s="50"/>
      <c r="C252" s="76"/>
      <c r="D252" s="16"/>
      <c r="E252" s="321"/>
      <c r="F252" s="322" t="str">
        <f>Translations!$B$80</f>
        <v>För alla övriga fördelningstyper är denna cell grå (ej relevant, uppgift kan inte matas i fältet).</v>
      </c>
      <c r="G252" s="322"/>
      <c r="H252" s="322"/>
      <c r="I252" s="322"/>
      <c r="J252" s="322"/>
      <c r="K252" s="322"/>
      <c r="L252" s="322"/>
      <c r="M252" s="322"/>
      <c r="N252" s="322"/>
      <c r="O252" s="52"/>
      <c r="P252" s="49"/>
      <c r="Q252" s="49"/>
      <c r="R252" s="49"/>
      <c r="S252" s="49"/>
      <c r="T252" s="49"/>
      <c r="U252" s="49"/>
      <c r="V252" s="49"/>
      <c r="W252" s="49"/>
      <c r="X252" s="49"/>
      <c r="Y252" s="49"/>
      <c r="Z252" s="73"/>
    </row>
    <row r="253" spans="1:26" s="74" customFormat="1" ht="25.5" customHeight="1">
      <c r="A253" s="49"/>
      <c r="B253" s="50"/>
      <c r="C253" s="76"/>
      <c r="D253" s="16"/>
      <c r="E253" s="319" t="str">
        <f>Translations!$B$81</f>
        <v>Är osäkerhetsvärdet "i drift"?</v>
      </c>
      <c r="F253" s="322" t="str">
        <f>Translations!$B$82</f>
        <v>Välj här om den osäkerhet som anges är "i drift" eller inte. "I drift" betyder att den fastställda osäkerheten tar hänsyn till alla parametrar som påverkar mätinstrumentets osäkerhet medan den används, t.ex. krypning.</v>
      </c>
      <c r="G253" s="322"/>
      <c r="H253" s="322"/>
      <c r="I253" s="322"/>
      <c r="J253" s="322"/>
      <c r="K253" s="322"/>
      <c r="L253" s="322"/>
      <c r="M253" s="322"/>
      <c r="N253" s="322"/>
      <c r="O253" s="52"/>
      <c r="P253" s="49"/>
      <c r="Q253" s="49"/>
      <c r="R253" s="49"/>
      <c r="S253" s="49"/>
      <c r="T253" s="49"/>
      <c r="U253" s="49"/>
      <c r="V253" s="49"/>
      <c r="W253" s="49"/>
      <c r="X253" s="49"/>
      <c r="Y253" s="49"/>
      <c r="Z253" s="73"/>
    </row>
    <row r="254" spans="1:26" s="74" customFormat="1" ht="25.5" customHeight="1">
      <c r="A254" s="49"/>
      <c r="B254" s="50"/>
      <c r="C254" s="76"/>
      <c r="D254" s="16"/>
      <c r="E254" s="321"/>
      <c r="F254" s="322" t="str">
        <f>Translations!$B$83</f>
        <v>Osäkerheten är "ej i drift", om det är fråga om det högsta tillåtna felet (MPE) osv.</v>
      </c>
      <c r="G254" s="322"/>
      <c r="H254" s="322"/>
      <c r="I254" s="322"/>
      <c r="J254" s="322"/>
      <c r="K254" s="322"/>
      <c r="L254" s="322"/>
      <c r="M254" s="322"/>
      <c r="N254" s="322"/>
      <c r="O254" s="52"/>
      <c r="P254" s="49"/>
      <c r="Q254" s="49"/>
      <c r="R254" s="49"/>
      <c r="S254" s="49"/>
      <c r="T254" s="49"/>
      <c r="U254" s="49"/>
      <c r="V254" s="49"/>
      <c r="W254" s="49"/>
      <c r="X254" s="49"/>
      <c r="Y254" s="49"/>
      <c r="Z254" s="73"/>
    </row>
    <row r="255" spans="1:26" s="74" customFormat="1" ht="12.75" customHeight="1">
      <c r="A255" s="49"/>
      <c r="B255" s="50"/>
      <c r="C255" s="76"/>
      <c r="D255" s="16"/>
      <c r="E255" s="319" t="str">
        <f>Translations!$B$84</f>
        <v>Justeringsfaktor </v>
      </c>
      <c r="F255" s="322" t="str">
        <f>Translations!$B$85</f>
        <v>Ange här den justeringsfaktor som används för att omvandla osäkerhetsvärdet från formen "ej i drift" till formen "i drift". Om "i drift" redan valts ovan, är cellen grå och värdet 1.</v>
      </c>
      <c r="G255" s="322"/>
      <c r="H255" s="322"/>
      <c r="I255" s="322"/>
      <c r="J255" s="322"/>
      <c r="K255" s="322"/>
      <c r="L255" s="322"/>
      <c r="M255" s="322"/>
      <c r="N255" s="322"/>
      <c r="O255" s="52"/>
      <c r="P255" s="49"/>
      <c r="Q255" s="49"/>
      <c r="R255" s="49"/>
      <c r="S255" s="49"/>
      <c r="T255" s="49"/>
      <c r="U255" s="49"/>
      <c r="V255" s="49"/>
      <c r="W255" s="49"/>
      <c r="X255" s="49"/>
      <c r="Y255" s="49"/>
      <c r="Z255" s="73"/>
    </row>
    <row r="256" spans="1:26" s="74" customFormat="1" ht="54.75" customHeight="1">
      <c r="A256" s="49"/>
      <c r="B256" s="50"/>
      <c r="C256" s="76"/>
      <c r="D256" s="16"/>
      <c r="E256" s="320"/>
      <c r="F256" s="323" t="str">
        <f>Translations!$B$86</f>
        <v>Mer information om tillämpning av justeringsfaktorn finns i GD4 och i Energimyndighetens anvisning om osäkerhetsbedömning. Om osäkerheten är det högsta tillåtna felet som anges i lagstiftningen om mätinstrument (MPE), kontrollera att du anger osäkerheten då MPE är i användning (MPES) i enlighet med det som fastställs i lagstiftningen (MPES är ofta två gånger MPE, men inte alltid). Observera att justeringsfaktorn är en annan omständighet än faktorn 2 som omvandlar standardosäkerhet till utvidgad osäkerhet (gäller normalfördelningar).</v>
      </c>
      <c r="G256" s="323"/>
      <c r="H256" s="323"/>
      <c r="I256" s="323"/>
      <c r="J256" s="323"/>
      <c r="K256" s="323"/>
      <c r="L256" s="323"/>
      <c r="M256" s="323"/>
      <c r="N256" s="323"/>
      <c r="O256" s="52"/>
      <c r="P256" s="49"/>
      <c r="Q256" s="49"/>
      <c r="R256" s="49"/>
      <c r="S256" s="49"/>
      <c r="T256" s="49"/>
      <c r="U256" s="49"/>
      <c r="V256" s="49"/>
      <c r="W256" s="49"/>
      <c r="X256" s="49"/>
      <c r="Y256" s="49"/>
      <c r="Z256" s="73"/>
    </row>
    <row r="257" spans="1:26" s="74" customFormat="1" ht="12.75" customHeight="1">
      <c r="A257" s="49"/>
      <c r="B257" s="50"/>
      <c r="C257" s="76"/>
      <c r="D257" s="16"/>
      <c r="E257" s="321"/>
      <c r="F257" s="324" t="str">
        <f>Translations!$B$87</f>
        <v>Om ingen siffra matas in som justeringsfaktor används siffran 2 då osäkerheten omvandlas till formen "i drift" vid beräkningen.</v>
      </c>
      <c r="G257" s="324"/>
      <c r="H257" s="324"/>
      <c r="I257" s="324"/>
      <c r="J257" s="324"/>
      <c r="K257" s="324"/>
      <c r="L257" s="324"/>
      <c r="M257" s="324"/>
      <c r="N257" s="324"/>
      <c r="O257" s="52"/>
      <c r="P257" s="49"/>
      <c r="Q257" s="49"/>
      <c r="R257" s="49"/>
      <c r="S257" s="49"/>
      <c r="T257" s="49"/>
      <c r="U257" s="49"/>
      <c r="V257" s="49"/>
      <c r="W257" s="49"/>
      <c r="X257" s="49"/>
      <c r="Y257" s="49"/>
      <c r="Z257" s="73"/>
    </row>
    <row r="258" spans="1:26" s="74" customFormat="1" ht="12.75" customHeight="1">
      <c r="A258" s="49"/>
      <c r="B258" s="50"/>
      <c r="C258" s="76"/>
      <c r="D258" s="16"/>
      <c r="E258" s="319" t="str">
        <f>Translations!$B$88</f>
        <v>Korrelerande eller icke-korrelerande?</v>
      </c>
      <c r="F258" s="322" t="str">
        <f>Translations!$B$89</f>
        <v>Ange här uppgift om huruvida de enskilda mätresultaten är korrelerande eller icke-korrelerande.</v>
      </c>
      <c r="G258" s="322"/>
      <c r="H258" s="322"/>
      <c r="I258" s="322"/>
      <c r="J258" s="322"/>
      <c r="K258" s="322"/>
      <c r="L258" s="322"/>
      <c r="M258" s="322"/>
      <c r="N258" s="322"/>
      <c r="O258" s="52"/>
      <c r="P258" s="49"/>
      <c r="Q258" s="49"/>
      <c r="R258" s="49"/>
      <c r="S258" s="49"/>
      <c r="T258" s="49"/>
      <c r="U258" s="49"/>
      <c r="V258" s="49"/>
      <c r="W258" s="49"/>
      <c r="X258" s="49"/>
      <c r="Y258" s="49"/>
      <c r="Z258" s="73"/>
    </row>
    <row r="259" spans="1:26" s="74" customFormat="1" ht="26.25" customHeight="1">
      <c r="A259" s="49"/>
      <c r="B259" s="50"/>
      <c r="C259" s="76"/>
      <c r="D259" s="16"/>
      <c r="E259" s="325"/>
      <c r="F259" s="322" t="str">
        <f>Translations!$B$90</f>
        <v>Två mätresultat är korrelerande om till exempel avvikelsen från "verkligt värde" systematiskt går i samma riktning och inte uppvisar en slumpmässig fördelning.</v>
      </c>
      <c r="G259" s="322"/>
      <c r="H259" s="322"/>
      <c r="I259" s="322"/>
      <c r="J259" s="322"/>
      <c r="K259" s="322"/>
      <c r="L259" s="322"/>
      <c r="M259" s="322"/>
      <c r="N259" s="322"/>
      <c r="O259" s="52"/>
      <c r="P259" s="49"/>
      <c r="Q259" s="49"/>
      <c r="R259" s="49"/>
      <c r="S259" s="49"/>
      <c r="T259" s="49"/>
      <c r="U259" s="49"/>
      <c r="V259" s="49"/>
      <c r="W259" s="49"/>
      <c r="X259" s="49"/>
      <c r="Y259" s="49"/>
      <c r="Z259" s="73"/>
    </row>
    <row r="260" spans="1:26" s="74" customFormat="1" ht="24" customHeight="1">
      <c r="A260" s="49"/>
      <c r="B260" s="50"/>
      <c r="C260" s="76"/>
      <c r="D260" s="16"/>
      <c r="E260" s="325"/>
      <c r="F260" s="322" t="str">
        <f>Translations!$B$91</f>
        <v>Mätresultat kan vara korrelerande om samma mätinstrument eller mätmetod används vid mätningen.</v>
      </c>
      <c r="G260" s="322"/>
      <c r="H260" s="322"/>
      <c r="I260" s="322"/>
      <c r="J260" s="322"/>
      <c r="K260" s="322"/>
      <c r="L260" s="322"/>
      <c r="M260" s="322"/>
      <c r="N260" s="322"/>
      <c r="O260" s="52"/>
      <c r="P260" s="49"/>
      <c r="Q260" s="49"/>
      <c r="R260" s="49"/>
      <c r="S260" s="49"/>
      <c r="T260" s="49"/>
      <c r="U260" s="49"/>
      <c r="V260" s="49"/>
      <c r="W260" s="49"/>
      <c r="X260" s="49"/>
      <c r="Y260" s="49"/>
      <c r="Z260" s="73"/>
    </row>
    <row r="261" spans="1:26" s="74" customFormat="1" ht="24" customHeight="1">
      <c r="A261" s="49"/>
      <c r="B261" s="50"/>
      <c r="C261" s="76"/>
      <c r="D261" s="16"/>
      <c r="E261" s="325"/>
      <c r="F261" s="322" t="str">
        <f>Translations!$B$92</f>
        <v>Exempel: Vare parti fast bränsle som levereras till anläggningen mäts med verksamhetsutövarens bilvåg. I detta fall kan mätningstillfällena antas vara korrelerande.</v>
      </c>
      <c r="G261" s="322"/>
      <c r="H261" s="322"/>
      <c r="I261" s="322"/>
      <c r="J261" s="322"/>
      <c r="K261" s="322"/>
      <c r="L261" s="322"/>
      <c r="M261" s="322"/>
      <c r="N261" s="322"/>
      <c r="O261" s="52"/>
      <c r="P261" s="49"/>
      <c r="Q261" s="49"/>
      <c r="R261" s="49"/>
      <c r="S261" s="49"/>
      <c r="T261" s="49"/>
      <c r="U261" s="49"/>
      <c r="V261" s="49"/>
      <c r="W261" s="49"/>
      <c r="X261" s="49"/>
      <c r="Y261" s="49"/>
      <c r="Z261" s="73"/>
    </row>
    <row r="262" spans="1:26" s="74" customFormat="1" ht="12.75" customHeight="1">
      <c r="A262" s="49"/>
      <c r="B262" s="50"/>
      <c r="C262" s="76"/>
      <c r="D262" s="16"/>
      <c r="E262" s="77"/>
      <c r="F262" s="77"/>
      <c r="G262" s="77"/>
      <c r="H262" s="77"/>
      <c r="I262" s="77"/>
      <c r="J262" s="77"/>
      <c r="K262" s="77"/>
      <c r="L262" s="77"/>
      <c r="M262" s="77"/>
      <c r="N262" s="77"/>
      <c r="O262" s="52"/>
      <c r="P262" s="49"/>
      <c r="Q262" s="49"/>
      <c r="R262" s="49"/>
      <c r="S262" s="49"/>
      <c r="T262" s="49"/>
      <c r="U262" s="49"/>
      <c r="V262" s="49"/>
      <c r="W262" s="49"/>
      <c r="X262" s="49"/>
      <c r="Y262" s="49"/>
      <c r="Z262" s="73"/>
    </row>
    <row r="263" spans="1:26" s="74" customFormat="1" ht="12.75" customHeight="1">
      <c r="A263" s="49"/>
      <c r="B263" s="50"/>
      <c r="C263" s="76"/>
      <c r="D263" s="84" t="s">
        <v>172</v>
      </c>
      <c r="E263" s="317" t="str">
        <f>Translations!$B$93</f>
        <v>Mängduppgift om bränsle-/materialmängd som levererats till/förbrukats på anläggningen</v>
      </c>
      <c r="F263" s="317"/>
      <c r="G263" s="317"/>
      <c r="H263" s="317"/>
      <c r="I263" s="317"/>
      <c r="J263" s="317"/>
      <c r="K263" s="317"/>
      <c r="L263" s="317"/>
      <c r="M263" s="317"/>
      <c r="N263" s="318"/>
      <c r="O263" s="52"/>
      <c r="P263" s="49"/>
      <c r="Q263" s="49"/>
      <c r="R263" s="49"/>
      <c r="S263" s="49"/>
      <c r="T263" s="49"/>
      <c r="U263" s="49"/>
      <c r="V263" s="49"/>
      <c r="W263" s="49"/>
      <c r="X263" s="49"/>
      <c r="Y263" s="49"/>
      <c r="Z263" s="73"/>
    </row>
    <row r="264" spans="1:26" s="74" customFormat="1" ht="48" customHeight="1">
      <c r="A264" s="49"/>
      <c r="B264" s="50"/>
      <c r="C264" s="76"/>
      <c r="D264" s="16"/>
      <c r="E264" s="349" t="str">
        <f>Translations!$B$120</f>
        <v>Mängd – ange parametern</v>
      </c>
      <c r="F264" s="350"/>
      <c r="G264" s="350"/>
      <c r="H264" s="350"/>
      <c r="I264" s="351"/>
      <c r="J264" s="85" t="str">
        <f>Translations!$B$117</f>
        <v>Osäkerhet som gäller mängd</v>
      </c>
      <c r="K264" s="85" t="str">
        <f>Translations!$B$72</f>
        <v>Fördelningstyp</v>
      </c>
      <c r="L264" s="85" t="str">
        <f>Translations!$B$78</f>
        <v>Standardosäkerhet eller utvidgad osäkerhet?</v>
      </c>
      <c r="M264" s="85" t="str">
        <f>Translations!$B$81</f>
        <v>Är osäkerhetsvärdet "i drift"?</v>
      </c>
      <c r="N264" s="85" t="str">
        <f>Translations!$B$84</f>
        <v>Justeringsfaktor </v>
      </c>
      <c r="O264" s="52"/>
      <c r="P264" s="49"/>
      <c r="Q264" s="49"/>
      <c r="R264" s="86" t="s">
        <v>166</v>
      </c>
      <c r="S264" s="86" t="s">
        <v>164</v>
      </c>
      <c r="T264" s="86" t="s">
        <v>165</v>
      </c>
      <c r="U264" s="86" t="s">
        <v>190</v>
      </c>
      <c r="V264" s="49" t="s">
        <v>170</v>
      </c>
      <c r="W264" s="86" t="s">
        <v>167</v>
      </c>
      <c r="X264" s="86" t="s">
        <v>168</v>
      </c>
      <c r="Y264" s="86" t="s">
        <v>191</v>
      </c>
      <c r="Z264" s="73"/>
    </row>
    <row r="265" spans="1:26" s="74" customFormat="1" ht="12.75" customHeight="1">
      <c r="A265" s="49"/>
      <c r="B265" s="50"/>
      <c r="C265" s="76"/>
      <c r="D265" s="87" t="s">
        <v>173</v>
      </c>
      <c r="E265" s="352"/>
      <c r="F265" s="353"/>
      <c r="G265" s="353"/>
      <c r="H265" s="353"/>
      <c r="I265" s="354"/>
      <c r="J265" s="3"/>
      <c r="K265" s="4"/>
      <c r="L265" s="4"/>
      <c r="M265" s="6"/>
      <c r="N265" s="183"/>
      <c r="O265" s="52"/>
      <c r="P265" s="49"/>
      <c r="Q265" s="49"/>
      <c r="R265" s="89">
        <f>IF(K265="",INDEX(EUconst_DistributionCorrection,1),INDEX(EUconst_DistributionCorrection,MATCH(K265,EUconst_DistributionType,0)))</f>
        <v>1</v>
      </c>
      <c r="S265" s="90">
        <f>IF(OR(L265="",K265=INDEX(EUconst_DistributionType,2),K265=INDEX(EUconst_DistributionType,3)),INDEX(EUconst_ConfidenceLevel,1),INDEX(EUconst_ConfidenceLevel,MATCH(L265,EUconst_UncertaintyType,0)))</f>
        <v>0.682689250166422</v>
      </c>
      <c r="T265" s="91">
        <f>IF(N265="",2,INDEX(EUconst_CorrelationFactor,MATCH(N265,EUconst_CorrelationType,0)))</f>
        <v>2</v>
      </c>
      <c r="U265" s="186">
        <f>IF(M265=INDEX(EUconst_InService,1),1,IF(N265="",2,N265))</f>
        <v>2</v>
      </c>
      <c r="V265" s="91">
        <f>IF(J271="",1,3-T271)</f>
        <v>1</v>
      </c>
      <c r="W265" s="132">
        <f>IF(J265="","",(J265*U265/R265/TINV(1-S265,10^6))^V265)</f>
      </c>
      <c r="X265" s="94" t="b">
        <f>OR(INDEX(EUconst_DistributionType,2)=K265,INDEX(EUconst_DistributionType,3)=K265)</f>
        <v>0</v>
      </c>
      <c r="Y265" s="94" t="b">
        <f>M265=INDEX(EUconst_InService,1)</f>
        <v>0</v>
      </c>
      <c r="Z265" s="73"/>
    </row>
    <row r="266" spans="1:26" s="74" customFormat="1" ht="12.75" customHeight="1">
      <c r="A266" s="49"/>
      <c r="B266" s="50"/>
      <c r="C266" s="76"/>
      <c r="D266" s="87" t="s">
        <v>174</v>
      </c>
      <c r="E266" s="343"/>
      <c r="F266" s="344"/>
      <c r="G266" s="344"/>
      <c r="H266" s="344"/>
      <c r="I266" s="345"/>
      <c r="J266" s="6"/>
      <c r="K266" s="7"/>
      <c r="L266" s="7"/>
      <c r="M266" s="6"/>
      <c r="N266" s="184"/>
      <c r="O266" s="52"/>
      <c r="P266" s="49"/>
      <c r="Q266" s="49"/>
      <c r="R266" s="89">
        <f>IF(K266="",INDEX(EUconst_DistributionCorrection,1),INDEX(EUconst_DistributionCorrection,MATCH(K266,EUconst_DistributionType,0)))</f>
        <v>1</v>
      </c>
      <c r="S266" s="90">
        <f>IF(OR(L266="",K266=INDEX(EUconst_DistributionType,2),K266=INDEX(EUconst_DistributionType,3)),INDEX(EUconst_ConfidenceLevel,1),INDEX(EUconst_ConfidenceLevel,MATCH(L266,EUconst_UncertaintyType,0)))</f>
        <v>0.682689250166422</v>
      </c>
      <c r="T266" s="91">
        <f>IF(N266="",2,INDEX(EUconst_CorrelationFactor,MATCH(N266,EUconst_CorrelationType,0)))</f>
        <v>2</v>
      </c>
      <c r="U266" s="186">
        <f>IF(M266=INDEX(EUconst_InService,1),1,IF(N266="",2,N266))</f>
        <v>2</v>
      </c>
      <c r="V266" s="91">
        <f>V265</f>
        <v>1</v>
      </c>
      <c r="W266" s="132">
        <f>IF(J266="","",(J266*U266/R266/TINV(1-S266,10^6))^V266)</f>
      </c>
      <c r="X266" s="94" t="b">
        <f>OR(INDEX(EUconst_DistributionType,2)=K266,INDEX(EUconst_DistributionType,3)=K266)</f>
        <v>0</v>
      </c>
      <c r="Y266" s="94" t="b">
        <f>M266=INDEX(EUconst_InService,1)</f>
        <v>0</v>
      </c>
      <c r="Z266" s="73"/>
    </row>
    <row r="267" spans="1:26" s="74" customFormat="1" ht="12.75" customHeight="1">
      <c r="A267" s="49"/>
      <c r="B267" s="50"/>
      <c r="C267" s="76"/>
      <c r="D267" s="87" t="s">
        <v>171</v>
      </c>
      <c r="E267" s="343"/>
      <c r="F267" s="344"/>
      <c r="G267" s="344"/>
      <c r="H267" s="344"/>
      <c r="I267" s="345"/>
      <c r="J267" s="6"/>
      <c r="K267" s="7"/>
      <c r="L267" s="7"/>
      <c r="M267" s="6"/>
      <c r="N267" s="184"/>
      <c r="O267" s="52"/>
      <c r="P267" s="49"/>
      <c r="Q267" s="49"/>
      <c r="R267" s="89">
        <f>IF(K267="",INDEX(EUconst_DistributionCorrection,1),INDEX(EUconst_DistributionCorrection,MATCH(K267,EUconst_DistributionType,0)))</f>
        <v>1</v>
      </c>
      <c r="S267" s="90">
        <f>IF(OR(L267="",K267=INDEX(EUconst_DistributionType,2),K267=INDEX(EUconst_DistributionType,3)),INDEX(EUconst_ConfidenceLevel,1),INDEX(EUconst_ConfidenceLevel,MATCH(L267,EUconst_UncertaintyType,0)))</f>
        <v>0.682689250166422</v>
      </c>
      <c r="T267" s="91">
        <f>IF(N267="",2,INDEX(EUconst_CorrelationFactor,MATCH(N267,EUconst_CorrelationType,0)))</f>
        <v>2</v>
      </c>
      <c r="U267" s="186">
        <f>IF(M267=INDEX(EUconst_InService,1),1,IF(N267="",2,N267))</f>
        <v>2</v>
      </c>
      <c r="V267" s="91">
        <f>V266</f>
        <v>1</v>
      </c>
      <c r="W267" s="132">
        <f>IF(J267="","",(J267*U267/R267/TINV(1-S267,10^6))^V267)</f>
      </c>
      <c r="X267" s="94" t="b">
        <f>OR(INDEX(EUconst_DistributionType,2)=K267,INDEX(EUconst_DistributionType,3)=K267)</f>
        <v>0</v>
      </c>
      <c r="Y267" s="94" t="b">
        <f>M267=INDEX(EUconst_InService,1)</f>
        <v>0</v>
      </c>
      <c r="Z267" s="73"/>
    </row>
    <row r="268" spans="1:26" s="74" customFormat="1" ht="12.75" customHeight="1">
      <c r="A268" s="49"/>
      <c r="B268" s="50"/>
      <c r="C268" s="76"/>
      <c r="D268" s="87" t="s">
        <v>175</v>
      </c>
      <c r="E268" s="343"/>
      <c r="F268" s="344"/>
      <c r="G268" s="344"/>
      <c r="H268" s="344"/>
      <c r="I268" s="345"/>
      <c r="J268" s="6"/>
      <c r="K268" s="7"/>
      <c r="L268" s="7"/>
      <c r="M268" s="6"/>
      <c r="N268" s="184"/>
      <c r="O268" s="52"/>
      <c r="P268" s="49"/>
      <c r="Q268" s="49"/>
      <c r="R268" s="89">
        <f>IF(K268="",INDEX(EUconst_DistributionCorrection,1),INDEX(EUconst_DistributionCorrection,MATCH(K268,EUconst_DistributionType,0)))</f>
        <v>1</v>
      </c>
      <c r="S268" s="90">
        <f>IF(OR(L268="",K268=INDEX(EUconst_DistributionType,2),K268=INDEX(EUconst_DistributionType,3)),INDEX(EUconst_ConfidenceLevel,1),INDEX(EUconst_ConfidenceLevel,MATCH(L268,EUconst_UncertaintyType,0)))</f>
        <v>0.682689250166422</v>
      </c>
      <c r="T268" s="91">
        <f>IF(N268="",2,INDEX(EUconst_CorrelationFactor,MATCH(N268,EUconst_CorrelationType,0)))</f>
        <v>2</v>
      </c>
      <c r="U268" s="186">
        <f>IF(M268=INDEX(EUconst_InService,1),1,IF(N268="",2,N268))</f>
        <v>2</v>
      </c>
      <c r="V268" s="91">
        <f>V267</f>
        <v>1</v>
      </c>
      <c r="W268" s="132">
        <f>IF(J268="","",(J268*U268/R268/TINV(1-S268,10^6))^V268)</f>
      </c>
      <c r="X268" s="94" t="b">
        <f>OR(INDEX(EUconst_DistributionType,2)=K268,INDEX(EUconst_DistributionType,3)=K268)</f>
        <v>0</v>
      </c>
      <c r="Y268" s="94" t="b">
        <f>M268=INDEX(EUconst_InService,1)</f>
        <v>0</v>
      </c>
      <c r="Z268" s="73"/>
    </row>
    <row r="269" spans="1:26" s="74" customFormat="1" ht="12.75" customHeight="1">
      <c r="A269" s="49"/>
      <c r="B269" s="50"/>
      <c r="C269" s="76"/>
      <c r="D269" s="87" t="s">
        <v>176</v>
      </c>
      <c r="E269" s="343"/>
      <c r="F269" s="344"/>
      <c r="G269" s="344"/>
      <c r="H269" s="344"/>
      <c r="I269" s="345"/>
      <c r="J269" s="9"/>
      <c r="K269" s="10"/>
      <c r="L269" s="10"/>
      <c r="M269" s="9"/>
      <c r="N269" s="185"/>
      <c r="O269" s="52"/>
      <c r="P269" s="49"/>
      <c r="Q269" s="49"/>
      <c r="R269" s="89">
        <f>IF(K269="",INDEX(EUconst_DistributionCorrection,1),INDEX(EUconst_DistributionCorrection,MATCH(K269,EUconst_DistributionType,0)))</f>
        <v>1</v>
      </c>
      <c r="S269" s="90">
        <f>IF(OR(L269="",K269=INDEX(EUconst_DistributionType,2),K269=INDEX(EUconst_DistributionType,3)),INDEX(EUconst_ConfidenceLevel,1),INDEX(EUconst_ConfidenceLevel,MATCH(L269,EUconst_UncertaintyType,0)))</f>
        <v>0.682689250166422</v>
      </c>
      <c r="T269" s="91">
        <f>IF(N269="",2,INDEX(EUconst_CorrelationFactor,MATCH(N269,EUconst_CorrelationType,0)))</f>
        <v>2</v>
      </c>
      <c r="U269" s="186">
        <f>IF(M269=INDEX(EUconst_InService,1),1,IF(N269="",2,N269))</f>
        <v>2</v>
      </c>
      <c r="V269" s="91">
        <f>V268</f>
        <v>1</v>
      </c>
      <c r="W269" s="132">
        <f>IF(J269="","",(J269*U269/R269/TINV(1-S269,10^6))^V269)</f>
      </c>
      <c r="X269" s="94" t="b">
        <f>OR(INDEX(EUconst_DistributionType,2)=K269,INDEX(EUconst_DistributionType,3)=K269)</f>
        <v>0</v>
      </c>
      <c r="Y269" s="94" t="b">
        <f>M269=INDEX(EUconst_InService,1)</f>
        <v>0</v>
      </c>
      <c r="Z269" s="73">
        <f>IF(H269="","",ABS(I269)^T269*(ABS(H269)*J269/R269/TINV(1-S269,10^6))^2)</f>
      </c>
    </row>
    <row r="270" spans="1:26" s="74" customFormat="1" ht="4.5" customHeight="1">
      <c r="A270" s="49"/>
      <c r="B270" s="50"/>
      <c r="C270" s="76"/>
      <c r="D270" s="16"/>
      <c r="E270" s="77"/>
      <c r="F270" s="77"/>
      <c r="G270" s="77"/>
      <c r="H270" s="77"/>
      <c r="I270" s="77"/>
      <c r="J270" s="77"/>
      <c r="K270" s="77"/>
      <c r="L270" s="77"/>
      <c r="M270" s="77"/>
      <c r="N270" s="77"/>
      <c r="O270" s="52"/>
      <c r="P270" s="49"/>
      <c r="Q270" s="49"/>
      <c r="R270" s="49"/>
      <c r="S270" s="49"/>
      <c r="T270" s="49"/>
      <c r="U270" s="49"/>
      <c r="V270" s="49"/>
      <c r="W270" s="49"/>
      <c r="X270" s="49"/>
      <c r="Y270" s="49"/>
      <c r="Z270" s="73"/>
    </row>
    <row r="271" spans="1:26" s="74" customFormat="1" ht="12.75" customHeight="1">
      <c r="A271" s="49"/>
      <c r="B271" s="50"/>
      <c r="C271" s="76"/>
      <c r="D271" s="84" t="s">
        <v>177</v>
      </c>
      <c r="E271" s="346" t="str">
        <f>Translations!$B$121</f>
        <v>Är mängderna i punkt a korrelerande eller icke-korrelerande?</v>
      </c>
      <c r="F271" s="346"/>
      <c r="G271" s="346"/>
      <c r="H271" s="346"/>
      <c r="I271" s="347"/>
      <c r="J271" s="12"/>
      <c r="O271" s="52"/>
      <c r="P271" s="49"/>
      <c r="Q271" s="49"/>
      <c r="R271" s="49"/>
      <c r="S271" s="49"/>
      <c r="T271" s="91">
        <f>IF(J271="",2,INDEX(EUconst_CorrelationFactor,MATCH(J271,EUconst_CorrelationType,0)))</f>
        <v>2</v>
      </c>
      <c r="U271" s="49"/>
      <c r="V271" s="49"/>
      <c r="W271" s="49"/>
      <c r="X271" s="49"/>
      <c r="Y271" s="49"/>
      <c r="Z271" s="73"/>
    </row>
    <row r="272" spans="1:26" s="74" customFormat="1" ht="25.5" customHeight="1">
      <c r="A272" s="49"/>
      <c r="B272" s="50"/>
      <c r="C272" s="76"/>
      <c r="D272" s="84"/>
      <c r="E272" s="313" t="str">
        <f>Translations!$B$122</f>
        <v>Ange här huruvida mängderna i-v i punkt a är korrelerande eller icke-korrelerande. Om denna punkt lämnas tom antas att mängderna i punkt a är korrelerande.</v>
      </c>
      <c r="F272" s="313"/>
      <c r="G272" s="313"/>
      <c r="H272" s="313"/>
      <c r="I272" s="313"/>
      <c r="J272" s="313"/>
      <c r="K272" s="313"/>
      <c r="O272" s="52"/>
      <c r="P272" s="49"/>
      <c r="Q272" s="49"/>
      <c r="R272" s="49"/>
      <c r="S272" s="49"/>
      <c r="T272" s="103"/>
      <c r="U272" s="49"/>
      <c r="V272" s="49"/>
      <c r="W272" s="49"/>
      <c r="X272" s="49"/>
      <c r="Y272" s="49"/>
      <c r="Z272" s="73"/>
    </row>
    <row r="273" spans="1:26" s="74" customFormat="1" ht="4.5" customHeight="1">
      <c r="A273" s="49"/>
      <c r="B273" s="50"/>
      <c r="C273" s="76"/>
      <c r="D273" s="16"/>
      <c r="E273" s="77"/>
      <c r="F273" s="77"/>
      <c r="G273" s="77"/>
      <c r="H273" s="77"/>
      <c r="J273" s="77"/>
      <c r="K273" s="77"/>
      <c r="O273" s="52"/>
      <c r="P273" s="49"/>
      <c r="Q273" s="49"/>
      <c r="R273" s="49"/>
      <c r="S273" s="49"/>
      <c r="T273" s="49"/>
      <c r="U273" s="49"/>
      <c r="V273" s="49"/>
      <c r="W273" s="49"/>
      <c r="X273" s="49"/>
      <c r="Y273" s="49"/>
      <c r="Z273" s="73"/>
    </row>
    <row r="274" spans="1:26" s="74" customFormat="1" ht="12.75" customHeight="1">
      <c r="A274" s="49"/>
      <c r="B274" s="50"/>
      <c r="C274" s="76"/>
      <c r="D274" s="84" t="s">
        <v>178</v>
      </c>
      <c r="E274" s="314" t="str">
        <f>Translations!$B$123</f>
        <v>Övergripande osäkerhet (k= 1)</v>
      </c>
      <c r="F274" s="314"/>
      <c r="G274" s="314"/>
      <c r="H274" s="314"/>
      <c r="I274" s="348"/>
      <c r="J274" s="113">
        <f>IF(COUNT(W265:W269)=0,"",SUM(W265:W269)^(1/(3-T271)))</f>
      </c>
      <c r="L274" s="77"/>
      <c r="M274" s="114"/>
      <c r="N274" s="77"/>
      <c r="O274" s="52"/>
      <c r="P274" s="49"/>
      <c r="Q274" s="49"/>
      <c r="R274" s="49"/>
      <c r="S274" s="49"/>
      <c r="T274" s="49"/>
      <c r="U274" s="49"/>
      <c r="V274" s="49"/>
      <c r="W274" s="49"/>
      <c r="X274" s="49"/>
      <c r="Y274" s="49"/>
      <c r="Z274" s="73"/>
    </row>
    <row r="275" spans="1:26" s="74" customFormat="1" ht="12.75" customHeight="1">
      <c r="A275" s="49"/>
      <c r="B275" s="50"/>
      <c r="C275" s="76"/>
      <c r="D275" s="84" t="s">
        <v>179</v>
      </c>
      <c r="E275" s="314" t="str">
        <f>Translations!$B$124</f>
        <v>Övergripande osäkerhet (k= 2)</v>
      </c>
      <c r="F275" s="314"/>
      <c r="G275" s="314"/>
      <c r="H275" s="314"/>
      <c r="I275" s="348"/>
      <c r="J275" s="116">
        <f>IF(J274="","",J274*2)</f>
      </c>
      <c r="L275" s="77"/>
      <c r="M275" s="77"/>
      <c r="N275" s="77"/>
      <c r="O275" s="52"/>
      <c r="P275" s="49"/>
      <c r="Q275" s="49"/>
      <c r="R275" s="49"/>
      <c r="S275" s="49"/>
      <c r="T275" s="49"/>
      <c r="U275" s="49"/>
      <c r="V275" s="49"/>
      <c r="W275" s="118"/>
      <c r="X275" s="118"/>
      <c r="Y275" s="118"/>
      <c r="Z275" s="73"/>
    </row>
    <row r="276" spans="1:26" s="74" customFormat="1" ht="34.5" customHeight="1">
      <c r="A276" s="49"/>
      <c r="B276" s="50"/>
      <c r="C276" s="76"/>
      <c r="D276" s="16"/>
      <c r="E276" s="316" t="str">
        <f>Translations!$B$114</f>
        <v>Detta är osäkerheten av bestämmandet av den mängduppgift om bränsle-/materialmängden som används på anläggningen på årsnivå. Detta osäkerhetsvärde jämförs med den största tillåtna osäkerheten som motsvarar bestämningsnivån. Till exempel den största tillåtna osäkerheten som motsvarar nivå 4 för mängduppgiften för bränslen i standardberäkningsmetoden är +/- 1,5 % under kalenderåret.</v>
      </c>
      <c r="F276" s="316"/>
      <c r="G276" s="316"/>
      <c r="H276" s="316"/>
      <c r="I276" s="316"/>
      <c r="J276" s="316"/>
      <c r="K276" s="316"/>
      <c r="L276" s="77"/>
      <c r="M276" s="77"/>
      <c r="N276" s="77"/>
      <c r="O276" s="52"/>
      <c r="P276" s="49"/>
      <c r="Q276" s="49"/>
      <c r="R276" s="49"/>
      <c r="S276" s="49"/>
      <c r="T276" s="49"/>
      <c r="U276" s="49"/>
      <c r="V276" s="49"/>
      <c r="W276" s="49"/>
      <c r="X276" s="49"/>
      <c r="Y276" s="49"/>
      <c r="Z276" s="73"/>
    </row>
    <row r="277" spans="1:31" ht="12.75" customHeight="1" thickBot="1">
      <c r="A277" s="62"/>
      <c r="B277" s="50"/>
      <c r="C277" s="63"/>
      <c r="D277" s="64"/>
      <c r="E277" s="65"/>
      <c r="F277" s="66"/>
      <c r="G277" s="67"/>
      <c r="H277" s="67"/>
      <c r="I277" s="67"/>
      <c r="J277" s="67"/>
      <c r="K277" s="67"/>
      <c r="L277" s="67"/>
      <c r="M277" s="67"/>
      <c r="N277" s="67"/>
      <c r="O277" s="68"/>
      <c r="P277" s="69"/>
      <c r="Q277" s="69"/>
      <c r="R277" s="69"/>
      <c r="S277" s="69"/>
      <c r="T277" s="69"/>
      <c r="U277" s="69"/>
      <c r="V277" s="69"/>
      <c r="W277" s="70"/>
      <c r="X277" s="70"/>
      <c r="Y277" s="70"/>
      <c r="Z277" s="71"/>
      <c r="AA277" s="72"/>
      <c r="AB277" s="72"/>
      <c r="AC277" s="72"/>
      <c r="AD277" s="72"/>
      <c r="AE277" s="72"/>
    </row>
    <row r="278" spans="1:26" s="74" customFormat="1" ht="12.75" customHeight="1" thickBot="1">
      <c r="A278" s="49"/>
      <c r="B278" s="50"/>
      <c r="C278" s="16"/>
      <c r="D278" s="16"/>
      <c r="E278" s="16"/>
      <c r="F278" s="16"/>
      <c r="G278" s="16"/>
      <c r="H278" s="16"/>
      <c r="I278" s="16"/>
      <c r="J278" s="16"/>
      <c r="K278" s="16"/>
      <c r="L278" s="16"/>
      <c r="M278" s="16"/>
      <c r="N278" s="16"/>
      <c r="O278" s="52"/>
      <c r="P278" s="49"/>
      <c r="Q278" s="49"/>
      <c r="R278" s="49"/>
      <c r="S278" s="49"/>
      <c r="T278" s="49"/>
      <c r="U278" s="49"/>
      <c r="V278" s="49"/>
      <c r="W278" s="49"/>
      <c r="X278" s="49"/>
      <c r="Y278" s="49"/>
      <c r="Z278" s="73"/>
    </row>
    <row r="279" spans="1:26" s="74" customFormat="1" ht="15.75" customHeight="1" thickBot="1">
      <c r="A279" s="49"/>
      <c r="B279" s="50"/>
      <c r="C279" s="75">
        <f>C241+1</f>
        <v>8</v>
      </c>
      <c r="D279" s="16"/>
      <c r="E279" s="328" t="str">
        <f>Translations!$B$53</f>
        <v>Detta är ett valfritt verktyg för beräkning av osäkerhet i anslutning till mätning på årsnivå.</v>
      </c>
      <c r="F279" s="328"/>
      <c r="G279" s="328"/>
      <c r="H279" s="328"/>
      <c r="I279" s="328"/>
      <c r="J279" s="328"/>
      <c r="K279" s="328"/>
      <c r="L279" s="328"/>
      <c r="M279" s="328"/>
      <c r="N279" s="328"/>
      <c r="O279" s="52"/>
      <c r="P279" s="49"/>
      <c r="Q279" s="49"/>
      <c r="R279" s="49"/>
      <c r="S279" s="49"/>
      <c r="T279" s="49"/>
      <c r="U279" s="49"/>
      <c r="V279" s="49"/>
      <c r="W279" s="49"/>
      <c r="X279" s="49"/>
      <c r="Y279" s="49"/>
      <c r="Z279" s="73"/>
    </row>
    <row r="280" spans="1:26" s="74" customFormat="1" ht="4.5" customHeight="1">
      <c r="A280" s="49"/>
      <c r="B280" s="50"/>
      <c r="C280" s="76"/>
      <c r="D280" s="16"/>
      <c r="E280" s="77"/>
      <c r="F280" s="77"/>
      <c r="G280" s="77"/>
      <c r="H280" s="77"/>
      <c r="I280" s="77"/>
      <c r="J280" s="77"/>
      <c r="K280" s="77"/>
      <c r="L280" s="77"/>
      <c r="M280" s="77"/>
      <c r="N280" s="77"/>
      <c r="O280" s="52"/>
      <c r="P280" s="49"/>
      <c r="Q280" s="49"/>
      <c r="R280" s="49"/>
      <c r="S280" s="49"/>
      <c r="T280" s="49"/>
      <c r="U280" s="49"/>
      <c r="V280" s="49"/>
      <c r="W280" s="49"/>
      <c r="X280" s="49"/>
      <c r="Y280" s="49"/>
      <c r="Z280" s="73"/>
    </row>
    <row r="281" spans="1:26" s="74" customFormat="1" ht="12.75" customHeight="1">
      <c r="A281" s="49"/>
      <c r="B281" s="50"/>
      <c r="C281" s="76"/>
      <c r="D281" s="16"/>
      <c r="E281" s="319" t="str">
        <f>Translations!$B$117</f>
        <v>Osäkerhet som gäller mängd</v>
      </c>
      <c r="F281" s="322" t="str">
        <f>Translations!$B$68</f>
        <v>Ange den relativa osäkerheten för det enskilda mätningstillfället uttryckt i procent.</v>
      </c>
      <c r="G281" s="322"/>
      <c r="H281" s="322"/>
      <c r="I281" s="322"/>
      <c r="J281" s="322"/>
      <c r="K281" s="322"/>
      <c r="L281" s="322"/>
      <c r="M281" s="322"/>
      <c r="N281" s="322"/>
      <c r="O281" s="52"/>
      <c r="P281" s="49"/>
      <c r="Q281" s="49"/>
      <c r="R281" s="49"/>
      <c r="S281" s="49"/>
      <c r="T281" s="49"/>
      <c r="U281" s="49"/>
      <c r="V281" s="49"/>
      <c r="W281" s="49"/>
      <c r="X281" s="49"/>
      <c r="Y281" s="49"/>
      <c r="Z281" s="73"/>
    </row>
    <row r="282" spans="1:26" s="74" customFormat="1" ht="25.5" customHeight="1">
      <c r="A282" s="49"/>
      <c r="B282" s="50"/>
      <c r="C282" s="76"/>
      <c r="D282" s="16"/>
      <c r="E282" s="325"/>
      <c r="F282" s="322" t="str">
        <f>Translations!$B$70</f>
        <v>Osäkerheten kan erhållas från olika källor, t.ex. det högsta tillåtna felet under drift i enlighet med lagstiftningen om mätinstrument, osäkerhet frånkalibrering, utrustningstillverkarens handlingar osv.</v>
      </c>
      <c r="G282" s="322"/>
      <c r="H282" s="322"/>
      <c r="I282" s="322"/>
      <c r="J282" s="322"/>
      <c r="K282" s="322"/>
      <c r="L282" s="322"/>
      <c r="M282" s="322"/>
      <c r="N282" s="322"/>
      <c r="O282" s="52"/>
      <c r="P282" s="49"/>
      <c r="Q282" s="49"/>
      <c r="R282" s="49"/>
      <c r="S282" s="49"/>
      <c r="T282" s="49"/>
      <c r="U282" s="49"/>
      <c r="V282" s="49"/>
      <c r="W282" s="49"/>
      <c r="X282" s="49"/>
      <c r="Y282" s="49"/>
      <c r="Z282" s="73"/>
    </row>
    <row r="283" spans="1:26" s="74" customFormat="1" ht="25.5" customHeight="1">
      <c r="A283" s="49"/>
      <c r="B283" s="50"/>
      <c r="C283" s="76"/>
      <c r="D283" s="16"/>
      <c r="E283" s="321"/>
      <c r="F283" s="322" t="str">
        <f>Translations!$B$71</f>
        <v>Osäkerhetsfördelningens typ och täckning i anslutning till procentandelen i fråga (standard eller utvidgad) ska meddelas i de följande kolumnerna (se nedan).</v>
      </c>
      <c r="G283" s="322"/>
      <c r="H283" s="322"/>
      <c r="I283" s="322"/>
      <c r="J283" s="322"/>
      <c r="K283" s="322"/>
      <c r="L283" s="322"/>
      <c r="M283" s="322"/>
      <c r="N283" s="322"/>
      <c r="O283" s="52"/>
      <c r="P283" s="49"/>
      <c r="Q283" s="49"/>
      <c r="R283" s="49"/>
      <c r="S283" s="49"/>
      <c r="T283" s="49"/>
      <c r="U283" s="49"/>
      <c r="V283" s="49"/>
      <c r="W283" s="49"/>
      <c r="X283" s="49"/>
      <c r="Y283" s="49"/>
      <c r="Z283" s="73"/>
    </row>
    <row r="284" spans="1:26" s="74" customFormat="1" ht="12.75" customHeight="1">
      <c r="A284" s="49"/>
      <c r="B284" s="50"/>
      <c r="C284" s="76"/>
      <c r="D284" s="16"/>
      <c r="E284" s="319" t="str">
        <f>Translations!$B$72</f>
        <v>Fördelningstyp</v>
      </c>
      <c r="F284" s="322" t="str">
        <f>Translations!$B$73</f>
        <v>Ange här den fördelningstyp som lämpar sig för osäkerheten genom att välja ett av följande alternativ (rullgardinsmeny):</v>
      </c>
      <c r="G284" s="322"/>
      <c r="H284" s="322"/>
      <c r="I284" s="322"/>
      <c r="J284" s="322"/>
      <c r="K284" s="322"/>
      <c r="L284" s="322"/>
      <c r="M284" s="322"/>
      <c r="N284" s="322"/>
      <c r="O284" s="52"/>
      <c r="P284" s="49"/>
      <c r="Q284" s="49"/>
      <c r="R284" s="49"/>
      <c r="S284" s="49"/>
      <c r="T284" s="49"/>
      <c r="U284" s="49"/>
      <c r="V284" s="49"/>
      <c r="W284" s="49"/>
      <c r="X284" s="49"/>
      <c r="Y284" s="49"/>
      <c r="Z284" s="73"/>
    </row>
    <row r="285" spans="1:26" s="74" customFormat="1" ht="25.5" customHeight="1">
      <c r="A285" s="78"/>
      <c r="B285" s="50"/>
      <c r="C285" s="16"/>
      <c r="D285" s="16"/>
      <c r="E285" s="325"/>
      <c r="F285" s="83" t="s">
        <v>41</v>
      </c>
      <c r="G285" s="313" t="str">
        <f>Translations!$B$74</f>
        <v>normalfördelning: en fördelning av detta slag förekommer i typiska fall i fråga om osäkerheter som erhålls från kalibreringsrapporter, utrustningstillverkarens handlingar och kombinerade osäkerheter.</v>
      </c>
      <c r="H285" s="313"/>
      <c r="I285" s="313"/>
      <c r="J285" s="313"/>
      <c r="K285" s="313"/>
      <c r="L285" s="313"/>
      <c r="M285" s="313"/>
      <c r="N285" s="313"/>
      <c r="O285" s="80"/>
      <c r="P285" s="81"/>
      <c r="Q285" s="81"/>
      <c r="R285" s="81"/>
      <c r="S285" s="81"/>
      <c r="T285" s="81"/>
      <c r="U285" s="81"/>
      <c r="V285" s="81"/>
      <c r="W285" s="82"/>
      <c r="X285" s="82"/>
      <c r="Y285" s="82"/>
      <c r="Z285" s="73"/>
    </row>
    <row r="286" spans="1:26" s="74" customFormat="1" ht="12.75" customHeight="1">
      <c r="A286" s="78"/>
      <c r="B286" s="50"/>
      <c r="C286" s="16"/>
      <c r="D286" s="16"/>
      <c r="E286" s="325"/>
      <c r="F286" s="83" t="s">
        <v>41</v>
      </c>
      <c r="G286" s="313" t="str">
        <f>Translations!$B$118</f>
        <v>jämn fördelning: en fördelning av detta slag förekommer i typiska fall i fråga om största tillåtna fel, toleranser och osäkerheter som meddelas i referenshandlingar.</v>
      </c>
      <c r="H286" s="313"/>
      <c r="I286" s="313"/>
      <c r="J286" s="313"/>
      <c r="K286" s="313"/>
      <c r="L286" s="313"/>
      <c r="M286" s="313"/>
      <c r="N286" s="313"/>
      <c r="O286" s="80"/>
      <c r="P286" s="81"/>
      <c r="Q286" s="81"/>
      <c r="R286" s="81"/>
      <c r="S286" s="81"/>
      <c r="T286" s="81"/>
      <c r="U286" s="81"/>
      <c r="V286" s="81"/>
      <c r="W286" s="82"/>
      <c r="X286" s="82"/>
      <c r="Y286" s="82"/>
      <c r="Z286" s="73"/>
    </row>
    <row r="287" spans="1:26" s="74" customFormat="1" ht="25.5" customHeight="1">
      <c r="A287" s="78"/>
      <c r="B287" s="50"/>
      <c r="C287" s="16"/>
      <c r="D287" s="16"/>
      <c r="E287" s="325"/>
      <c r="F287" s="83" t="s">
        <v>41</v>
      </c>
      <c r="G287" s="313" t="str">
        <f>Translations!$B$76</f>
        <v>triangelfördelning: en fördelning av detta slag används typiskt t.ex. i fall i vilka det endast finns lite populationsdata eller i vilka relationen mellan variabler är känd men datamängden är liten osv.</v>
      </c>
      <c r="H287" s="313"/>
      <c r="I287" s="313"/>
      <c r="J287" s="313"/>
      <c r="K287" s="313"/>
      <c r="L287" s="313"/>
      <c r="M287" s="313"/>
      <c r="N287" s="313"/>
      <c r="O287" s="80"/>
      <c r="P287" s="81"/>
      <c r="Q287" s="81"/>
      <c r="R287" s="81"/>
      <c r="S287" s="81"/>
      <c r="T287" s="81"/>
      <c r="U287" s="81"/>
      <c r="V287" s="81"/>
      <c r="W287" s="82"/>
      <c r="X287" s="82"/>
      <c r="Y287" s="82"/>
      <c r="Z287" s="73"/>
    </row>
    <row r="288" spans="1:26" s="74" customFormat="1" ht="12.75" customHeight="1">
      <c r="A288" s="78"/>
      <c r="B288" s="50"/>
      <c r="C288" s="16"/>
      <c r="D288" s="16"/>
      <c r="E288" s="321"/>
      <c r="F288" s="83" t="s">
        <v>41</v>
      </c>
      <c r="G288" s="326" t="str">
        <f>Translations!$B$119</f>
        <v>okänd fördelning: om fördelningstypen är okänd, är antagandet att typen är jämn fördelning.</v>
      </c>
      <c r="H288" s="326"/>
      <c r="I288" s="326"/>
      <c r="J288" s="326"/>
      <c r="K288" s="326"/>
      <c r="L288" s="326"/>
      <c r="M288" s="326"/>
      <c r="N288" s="326"/>
      <c r="O288" s="80"/>
      <c r="P288" s="81"/>
      <c r="Q288" s="81"/>
      <c r="R288" s="81"/>
      <c r="S288" s="81"/>
      <c r="T288" s="81"/>
      <c r="U288" s="81"/>
      <c r="V288" s="81"/>
      <c r="W288" s="82"/>
      <c r="X288" s="82"/>
      <c r="Y288" s="82"/>
      <c r="Z288" s="73"/>
    </row>
    <row r="289" spans="1:26" s="74" customFormat="1" ht="12.75" customHeight="1">
      <c r="A289" s="49"/>
      <c r="B289" s="50"/>
      <c r="C289" s="76"/>
      <c r="D289" s="16"/>
      <c r="E289" s="319" t="str">
        <f>Translations!$B$78</f>
        <v>Standardosäkerhet eller utvidgad osäkerhet?</v>
      </c>
      <c r="F289" s="322" t="str">
        <f>Translations!$B$79</f>
        <v>Om normalfördelning används som typ, ange här om den osäkerhet som anges är en standardosäkerhet (1σ, k=1, 68 %) eller utvidgad osäkerhet (2σ, k=2, 95 %).</v>
      </c>
      <c r="G289" s="322"/>
      <c r="H289" s="322"/>
      <c r="I289" s="322"/>
      <c r="J289" s="322"/>
      <c r="K289" s="322"/>
      <c r="L289" s="322"/>
      <c r="M289" s="322"/>
      <c r="N289" s="322"/>
      <c r="O289" s="52"/>
      <c r="P289" s="49"/>
      <c r="Q289" s="49"/>
      <c r="R289" s="49"/>
      <c r="S289" s="49"/>
      <c r="T289" s="49"/>
      <c r="U289" s="49"/>
      <c r="V289" s="49"/>
      <c r="W289" s="49"/>
      <c r="X289" s="49"/>
      <c r="Y289" s="49"/>
      <c r="Z289" s="73"/>
    </row>
    <row r="290" spans="1:26" s="74" customFormat="1" ht="25.5" customHeight="1">
      <c r="A290" s="49"/>
      <c r="B290" s="50"/>
      <c r="C290" s="76"/>
      <c r="D290" s="16"/>
      <c r="E290" s="321"/>
      <c r="F290" s="322" t="str">
        <f>Translations!$B$80</f>
        <v>För alla övriga fördelningstyper är denna cell grå (ej relevant, uppgift kan inte matas i fältet).</v>
      </c>
      <c r="G290" s="322"/>
      <c r="H290" s="322"/>
      <c r="I290" s="322"/>
      <c r="J290" s="322"/>
      <c r="K290" s="322"/>
      <c r="L290" s="322"/>
      <c r="M290" s="322"/>
      <c r="N290" s="322"/>
      <c r="O290" s="52"/>
      <c r="P290" s="49"/>
      <c r="Q290" s="49"/>
      <c r="R290" s="49"/>
      <c r="S290" s="49"/>
      <c r="T290" s="49"/>
      <c r="U290" s="49"/>
      <c r="V290" s="49"/>
      <c r="W290" s="49"/>
      <c r="X290" s="49"/>
      <c r="Y290" s="49"/>
      <c r="Z290" s="73"/>
    </row>
    <row r="291" spans="1:26" s="74" customFormat="1" ht="25.5" customHeight="1">
      <c r="A291" s="49"/>
      <c r="B291" s="50"/>
      <c r="C291" s="76"/>
      <c r="D291" s="16"/>
      <c r="E291" s="319" t="str">
        <f>Translations!$B$81</f>
        <v>Är osäkerhetsvärdet "i drift"?</v>
      </c>
      <c r="F291" s="322" t="str">
        <f>Translations!$B$82</f>
        <v>Välj här om den osäkerhet som anges är "i drift" eller inte. "I drift" betyder att den fastställda osäkerheten tar hänsyn till alla parametrar som påverkar mätinstrumentets osäkerhet medan den används, t.ex. krypning.</v>
      </c>
      <c r="G291" s="322"/>
      <c r="H291" s="322"/>
      <c r="I291" s="322"/>
      <c r="J291" s="322"/>
      <c r="K291" s="322"/>
      <c r="L291" s="322"/>
      <c r="M291" s="322"/>
      <c r="N291" s="322"/>
      <c r="O291" s="52"/>
      <c r="P291" s="49"/>
      <c r="Q291" s="49"/>
      <c r="R291" s="49"/>
      <c r="S291" s="49"/>
      <c r="T291" s="49"/>
      <c r="U291" s="49"/>
      <c r="V291" s="49"/>
      <c r="W291" s="49"/>
      <c r="X291" s="49"/>
      <c r="Y291" s="49"/>
      <c r="Z291" s="73"/>
    </row>
    <row r="292" spans="1:26" s="74" customFormat="1" ht="25.5" customHeight="1">
      <c r="A292" s="49"/>
      <c r="B292" s="50"/>
      <c r="C292" s="76"/>
      <c r="D292" s="16"/>
      <c r="E292" s="321"/>
      <c r="F292" s="322" t="str">
        <f>Translations!$B$83</f>
        <v>Osäkerheten är "ej i drift", om det är fråga om det högsta tillåtna felet (MPE) osv.</v>
      </c>
      <c r="G292" s="322"/>
      <c r="H292" s="322"/>
      <c r="I292" s="322"/>
      <c r="J292" s="322"/>
      <c r="K292" s="322"/>
      <c r="L292" s="322"/>
      <c r="M292" s="322"/>
      <c r="N292" s="322"/>
      <c r="O292" s="52"/>
      <c r="P292" s="49"/>
      <c r="Q292" s="49"/>
      <c r="R292" s="49"/>
      <c r="S292" s="49"/>
      <c r="T292" s="49"/>
      <c r="U292" s="49"/>
      <c r="V292" s="49"/>
      <c r="W292" s="49"/>
      <c r="X292" s="49"/>
      <c r="Y292" s="49"/>
      <c r="Z292" s="73"/>
    </row>
    <row r="293" spans="1:26" s="74" customFormat="1" ht="12.75" customHeight="1">
      <c r="A293" s="49"/>
      <c r="B293" s="50"/>
      <c r="C293" s="76"/>
      <c r="D293" s="16"/>
      <c r="E293" s="319" t="str">
        <f>Translations!$B$84</f>
        <v>Justeringsfaktor </v>
      </c>
      <c r="F293" s="322" t="str">
        <f>Translations!$B$85</f>
        <v>Ange här den justeringsfaktor som används för att omvandla osäkerhetsvärdet från formen "ej i drift" till formen "i drift". Om "i drift" redan valts ovan, är cellen grå och värdet 1.</v>
      </c>
      <c r="G293" s="322"/>
      <c r="H293" s="322"/>
      <c r="I293" s="322"/>
      <c r="J293" s="322"/>
      <c r="K293" s="322"/>
      <c r="L293" s="322"/>
      <c r="M293" s="322"/>
      <c r="N293" s="322"/>
      <c r="O293" s="52"/>
      <c r="P293" s="49"/>
      <c r="Q293" s="49"/>
      <c r="R293" s="49"/>
      <c r="S293" s="49"/>
      <c r="T293" s="49"/>
      <c r="U293" s="49"/>
      <c r="V293" s="49"/>
      <c r="W293" s="49"/>
      <c r="X293" s="49"/>
      <c r="Y293" s="49"/>
      <c r="Z293" s="73"/>
    </row>
    <row r="294" spans="1:26" s="74" customFormat="1" ht="54.75" customHeight="1">
      <c r="A294" s="49"/>
      <c r="B294" s="50"/>
      <c r="C294" s="76"/>
      <c r="D294" s="16"/>
      <c r="E294" s="320"/>
      <c r="F294" s="323" t="str">
        <f>Translations!$B$86</f>
        <v>Mer information om tillämpning av justeringsfaktorn finns i GD4 och i Energimyndighetens anvisning om osäkerhetsbedömning. Om osäkerheten är det högsta tillåtna felet som anges i lagstiftningen om mätinstrument (MPE), kontrollera att du anger osäkerheten då MPE är i användning (MPES) i enlighet med det som fastställs i lagstiftningen (MPES är ofta två gånger MPE, men inte alltid). Observera att justeringsfaktorn är en annan omständighet än faktorn 2 som omvandlar standardosäkerhet till utvidgad osäkerhet (gäller normalfördelningar).</v>
      </c>
      <c r="G294" s="323"/>
      <c r="H294" s="323"/>
      <c r="I294" s="323"/>
      <c r="J294" s="323"/>
      <c r="K294" s="323"/>
      <c r="L294" s="323"/>
      <c r="M294" s="323"/>
      <c r="N294" s="323"/>
      <c r="O294" s="52"/>
      <c r="P294" s="49"/>
      <c r="Q294" s="49"/>
      <c r="R294" s="49"/>
      <c r="S294" s="49"/>
      <c r="T294" s="49"/>
      <c r="U294" s="49"/>
      <c r="V294" s="49"/>
      <c r="W294" s="49"/>
      <c r="X294" s="49"/>
      <c r="Y294" s="49"/>
      <c r="Z294" s="73"/>
    </row>
    <row r="295" spans="1:26" s="74" customFormat="1" ht="12.75" customHeight="1">
      <c r="A295" s="49"/>
      <c r="B295" s="50"/>
      <c r="C295" s="76"/>
      <c r="D295" s="16"/>
      <c r="E295" s="321"/>
      <c r="F295" s="324" t="str">
        <f>Translations!$B$87</f>
        <v>Om ingen siffra matas in som justeringsfaktor används siffran 2 då osäkerheten omvandlas till formen "i drift" vid beräkningen.</v>
      </c>
      <c r="G295" s="324"/>
      <c r="H295" s="324"/>
      <c r="I295" s="324"/>
      <c r="J295" s="324"/>
      <c r="K295" s="324"/>
      <c r="L295" s="324"/>
      <c r="M295" s="324"/>
      <c r="N295" s="324"/>
      <c r="O295" s="52"/>
      <c r="P295" s="49"/>
      <c r="Q295" s="49"/>
      <c r="R295" s="49"/>
      <c r="S295" s="49"/>
      <c r="T295" s="49"/>
      <c r="U295" s="49"/>
      <c r="V295" s="49"/>
      <c r="W295" s="49"/>
      <c r="X295" s="49"/>
      <c r="Y295" s="49"/>
      <c r="Z295" s="73"/>
    </row>
    <row r="296" spans="1:26" s="74" customFormat="1" ht="12.75" customHeight="1">
      <c r="A296" s="49"/>
      <c r="B296" s="50"/>
      <c r="C296" s="76"/>
      <c r="D296" s="16"/>
      <c r="E296" s="319" t="str">
        <f>Translations!$B$88</f>
        <v>Korrelerande eller icke-korrelerande?</v>
      </c>
      <c r="F296" s="322" t="str">
        <f>Translations!$B$89</f>
        <v>Ange här uppgift om huruvida de enskilda mätresultaten är korrelerande eller icke-korrelerande.</v>
      </c>
      <c r="G296" s="322"/>
      <c r="H296" s="322"/>
      <c r="I296" s="322"/>
      <c r="J296" s="322"/>
      <c r="K296" s="322"/>
      <c r="L296" s="322"/>
      <c r="M296" s="322"/>
      <c r="N296" s="322"/>
      <c r="O296" s="52"/>
      <c r="P296" s="49"/>
      <c r="Q296" s="49"/>
      <c r="R296" s="49"/>
      <c r="S296" s="49"/>
      <c r="T296" s="49"/>
      <c r="U296" s="49"/>
      <c r="V296" s="49"/>
      <c r="W296" s="49"/>
      <c r="X296" s="49"/>
      <c r="Y296" s="49"/>
      <c r="Z296" s="73"/>
    </row>
    <row r="297" spans="1:26" s="74" customFormat="1" ht="22.5" customHeight="1">
      <c r="A297" s="49"/>
      <c r="B297" s="50"/>
      <c r="C297" s="76"/>
      <c r="D297" s="16"/>
      <c r="E297" s="325"/>
      <c r="F297" s="322" t="str">
        <f>Translations!$B$90</f>
        <v>Två mätresultat är korrelerande om till exempel avvikelsen från "verkligt värde" systematiskt går i samma riktning och inte uppvisar en slumpmässig fördelning.</v>
      </c>
      <c r="G297" s="322"/>
      <c r="H297" s="322"/>
      <c r="I297" s="322"/>
      <c r="J297" s="322"/>
      <c r="K297" s="322"/>
      <c r="L297" s="322"/>
      <c r="M297" s="322"/>
      <c r="N297" s="322"/>
      <c r="O297" s="52"/>
      <c r="P297" s="49"/>
      <c r="Q297" s="49"/>
      <c r="R297" s="49"/>
      <c r="S297" s="49"/>
      <c r="T297" s="49"/>
      <c r="U297" s="49"/>
      <c r="V297" s="49"/>
      <c r="W297" s="49"/>
      <c r="X297" s="49"/>
      <c r="Y297" s="49"/>
      <c r="Z297" s="73"/>
    </row>
    <row r="298" spans="1:26" s="74" customFormat="1" ht="24" customHeight="1">
      <c r="A298" s="49"/>
      <c r="B298" s="50"/>
      <c r="C298" s="76"/>
      <c r="D298" s="16"/>
      <c r="E298" s="325"/>
      <c r="F298" s="322" t="str">
        <f>Translations!$B$91</f>
        <v>Mätresultat kan vara korrelerande om samma mätinstrument eller mätmetod används vid mätningen.</v>
      </c>
      <c r="G298" s="322"/>
      <c r="H298" s="322"/>
      <c r="I298" s="322"/>
      <c r="J298" s="322"/>
      <c r="K298" s="322"/>
      <c r="L298" s="322"/>
      <c r="M298" s="322"/>
      <c r="N298" s="322"/>
      <c r="O298" s="52"/>
      <c r="P298" s="49"/>
      <c r="Q298" s="49"/>
      <c r="R298" s="49"/>
      <c r="S298" s="49"/>
      <c r="T298" s="49"/>
      <c r="U298" s="49"/>
      <c r="V298" s="49"/>
      <c r="W298" s="49"/>
      <c r="X298" s="49"/>
      <c r="Y298" s="49"/>
      <c r="Z298" s="73"/>
    </row>
    <row r="299" spans="1:26" s="74" customFormat="1" ht="24" customHeight="1">
      <c r="A299" s="49"/>
      <c r="B299" s="50"/>
      <c r="C299" s="76"/>
      <c r="D299" s="16"/>
      <c r="E299" s="325"/>
      <c r="F299" s="322" t="str">
        <f>Translations!$B$92</f>
        <v>Exempel: Vare parti fast bränsle som levereras till anläggningen mäts med verksamhetsutövarens bilvåg. I detta fall kan mätningstillfällena antas vara korrelerande.</v>
      </c>
      <c r="G299" s="322"/>
      <c r="H299" s="322"/>
      <c r="I299" s="322"/>
      <c r="J299" s="322"/>
      <c r="K299" s="322"/>
      <c r="L299" s="322"/>
      <c r="M299" s="322"/>
      <c r="N299" s="322"/>
      <c r="O299" s="52"/>
      <c r="P299" s="49"/>
      <c r="Q299" s="49"/>
      <c r="R299" s="49"/>
      <c r="S299" s="49"/>
      <c r="T299" s="49"/>
      <c r="U299" s="49"/>
      <c r="V299" s="49"/>
      <c r="W299" s="49"/>
      <c r="X299" s="49"/>
      <c r="Y299" s="49"/>
      <c r="Z299" s="73"/>
    </row>
    <row r="300" spans="1:26" s="74" customFormat="1" ht="12.75" customHeight="1">
      <c r="A300" s="49"/>
      <c r="B300" s="50"/>
      <c r="C300" s="76"/>
      <c r="D300" s="16"/>
      <c r="E300" s="77"/>
      <c r="F300" s="77"/>
      <c r="G300" s="77"/>
      <c r="H300" s="77"/>
      <c r="I300" s="77"/>
      <c r="J300" s="77"/>
      <c r="K300" s="77"/>
      <c r="L300" s="77"/>
      <c r="M300" s="77"/>
      <c r="N300" s="77"/>
      <c r="O300" s="52"/>
      <c r="P300" s="49"/>
      <c r="Q300" s="49"/>
      <c r="R300" s="49"/>
      <c r="S300" s="49"/>
      <c r="T300" s="49"/>
      <c r="U300" s="49"/>
      <c r="V300" s="49"/>
      <c r="W300" s="49"/>
      <c r="X300" s="49"/>
      <c r="Y300" s="49"/>
      <c r="Z300" s="73"/>
    </row>
    <row r="301" spans="1:26" s="74" customFormat="1" ht="12.75" customHeight="1">
      <c r="A301" s="49"/>
      <c r="B301" s="50"/>
      <c r="C301" s="76"/>
      <c r="D301" s="84" t="s">
        <v>172</v>
      </c>
      <c r="E301" s="317" t="str">
        <f>Translations!$B$93</f>
        <v>Mängduppgift om bränsle-/materialmängd som levererats till/förbrukats på anläggningen</v>
      </c>
      <c r="F301" s="317"/>
      <c r="G301" s="317"/>
      <c r="H301" s="317"/>
      <c r="I301" s="317"/>
      <c r="J301" s="317"/>
      <c r="K301" s="317"/>
      <c r="L301" s="317"/>
      <c r="M301" s="317"/>
      <c r="N301" s="318"/>
      <c r="O301" s="52"/>
      <c r="P301" s="49"/>
      <c r="Q301" s="49"/>
      <c r="R301" s="49"/>
      <c r="S301" s="49"/>
      <c r="T301" s="49"/>
      <c r="U301" s="49"/>
      <c r="V301" s="49"/>
      <c r="W301" s="49"/>
      <c r="X301" s="49"/>
      <c r="Y301" s="49"/>
      <c r="Z301" s="73"/>
    </row>
    <row r="302" spans="1:26" s="74" customFormat="1" ht="49.5" customHeight="1">
      <c r="A302" s="49"/>
      <c r="B302" s="50"/>
      <c r="C302" s="76"/>
      <c r="D302" s="16"/>
      <c r="E302" s="349" t="str">
        <f>Translations!$B$120</f>
        <v>Mängd – ange parametern</v>
      </c>
      <c r="F302" s="350"/>
      <c r="G302" s="350"/>
      <c r="H302" s="350"/>
      <c r="I302" s="351"/>
      <c r="J302" s="85" t="str">
        <f>Translations!$B$117</f>
        <v>Osäkerhet som gäller mängd</v>
      </c>
      <c r="K302" s="85" t="str">
        <f>Translations!$B$72</f>
        <v>Fördelningstyp</v>
      </c>
      <c r="L302" s="85" t="str">
        <f>Translations!$B$78</f>
        <v>Standardosäkerhet eller utvidgad osäkerhet?</v>
      </c>
      <c r="M302" s="85" t="str">
        <f>Translations!$B$81</f>
        <v>Är osäkerhetsvärdet "i drift"?</v>
      </c>
      <c r="N302" s="85" t="str">
        <f>Translations!$B$84</f>
        <v>Justeringsfaktor </v>
      </c>
      <c r="O302" s="52"/>
      <c r="P302" s="49"/>
      <c r="Q302" s="49"/>
      <c r="R302" s="86" t="s">
        <v>166</v>
      </c>
      <c r="S302" s="86" t="s">
        <v>164</v>
      </c>
      <c r="T302" s="86" t="s">
        <v>165</v>
      </c>
      <c r="U302" s="86" t="s">
        <v>190</v>
      </c>
      <c r="V302" s="49" t="s">
        <v>170</v>
      </c>
      <c r="W302" s="86" t="s">
        <v>167</v>
      </c>
      <c r="X302" s="86" t="s">
        <v>168</v>
      </c>
      <c r="Y302" s="86" t="s">
        <v>191</v>
      </c>
      <c r="Z302" s="73"/>
    </row>
    <row r="303" spans="1:26" s="74" customFormat="1" ht="12.75" customHeight="1">
      <c r="A303" s="49"/>
      <c r="B303" s="50"/>
      <c r="C303" s="76"/>
      <c r="D303" s="87" t="s">
        <v>173</v>
      </c>
      <c r="E303" s="352"/>
      <c r="F303" s="353"/>
      <c r="G303" s="353"/>
      <c r="H303" s="353"/>
      <c r="I303" s="354"/>
      <c r="J303" s="3"/>
      <c r="K303" s="4"/>
      <c r="L303" s="4"/>
      <c r="M303" s="6"/>
      <c r="N303" s="183"/>
      <c r="O303" s="52"/>
      <c r="P303" s="49"/>
      <c r="Q303" s="49"/>
      <c r="R303" s="89">
        <f>IF(K303="",INDEX(EUconst_DistributionCorrection,1),INDEX(EUconst_DistributionCorrection,MATCH(K303,EUconst_DistributionType,0)))</f>
        <v>1</v>
      </c>
      <c r="S303" s="90">
        <f>IF(OR(L303="",K303=INDEX(EUconst_DistributionType,2),K303=INDEX(EUconst_DistributionType,3)),INDEX(EUconst_ConfidenceLevel,1),INDEX(EUconst_ConfidenceLevel,MATCH(L303,EUconst_UncertaintyType,0)))</f>
        <v>0.682689250166422</v>
      </c>
      <c r="T303" s="91">
        <f>IF(N303="",2,INDEX(EUconst_CorrelationFactor,MATCH(N303,EUconst_CorrelationType,0)))</f>
        <v>2</v>
      </c>
      <c r="U303" s="186">
        <f>IF(M303=INDEX(EUconst_InService,1),1,IF(N303="",2,N303))</f>
        <v>2</v>
      </c>
      <c r="V303" s="91">
        <f>IF(J309="",1,3-T309)</f>
        <v>1</v>
      </c>
      <c r="W303" s="132">
        <f>IF(J303="","",(J303*U303/R303/TINV(1-S303,10^6))^V303)</f>
      </c>
      <c r="X303" s="94" t="b">
        <f>OR(INDEX(EUconst_DistributionType,2)=K303,INDEX(EUconst_DistributionType,3)=K303)</f>
        <v>0</v>
      </c>
      <c r="Y303" s="94" t="b">
        <f>M303=INDEX(EUconst_InService,1)</f>
        <v>0</v>
      </c>
      <c r="Z303" s="73"/>
    </row>
    <row r="304" spans="1:26" s="74" customFormat="1" ht="12.75" customHeight="1">
      <c r="A304" s="49"/>
      <c r="B304" s="50"/>
      <c r="C304" s="76"/>
      <c r="D304" s="87" t="s">
        <v>174</v>
      </c>
      <c r="E304" s="343"/>
      <c r="F304" s="344"/>
      <c r="G304" s="344"/>
      <c r="H304" s="344"/>
      <c r="I304" s="345"/>
      <c r="J304" s="6"/>
      <c r="K304" s="7"/>
      <c r="L304" s="7"/>
      <c r="M304" s="6"/>
      <c r="N304" s="184"/>
      <c r="O304" s="52"/>
      <c r="P304" s="49"/>
      <c r="Q304" s="49"/>
      <c r="R304" s="89">
        <f>IF(K304="",INDEX(EUconst_DistributionCorrection,1),INDEX(EUconst_DistributionCorrection,MATCH(K304,EUconst_DistributionType,0)))</f>
        <v>1</v>
      </c>
      <c r="S304" s="90">
        <f>IF(OR(L304="",K304=INDEX(EUconst_DistributionType,2),K304=INDEX(EUconst_DistributionType,3)),INDEX(EUconst_ConfidenceLevel,1),INDEX(EUconst_ConfidenceLevel,MATCH(L304,EUconst_UncertaintyType,0)))</f>
        <v>0.682689250166422</v>
      </c>
      <c r="T304" s="91">
        <f>IF(N304="",2,INDEX(EUconst_CorrelationFactor,MATCH(N304,EUconst_CorrelationType,0)))</f>
        <v>2</v>
      </c>
      <c r="U304" s="186">
        <f>IF(M304=INDEX(EUconst_InService,1),1,IF(N304="",2,N304))</f>
        <v>2</v>
      </c>
      <c r="V304" s="91">
        <f>V303</f>
        <v>1</v>
      </c>
      <c r="W304" s="132">
        <f>IF(J304="","",(J304*U304/R304/TINV(1-S304,10^6))^V304)</f>
      </c>
      <c r="X304" s="94" t="b">
        <f>OR(INDEX(EUconst_DistributionType,2)=K304,INDEX(EUconst_DistributionType,3)=K304)</f>
        <v>0</v>
      </c>
      <c r="Y304" s="94" t="b">
        <f>M304=INDEX(EUconst_InService,1)</f>
        <v>0</v>
      </c>
      <c r="Z304" s="73"/>
    </row>
    <row r="305" spans="1:26" s="74" customFormat="1" ht="12.75" customHeight="1">
      <c r="A305" s="49"/>
      <c r="B305" s="50"/>
      <c r="C305" s="76"/>
      <c r="D305" s="87" t="s">
        <v>171</v>
      </c>
      <c r="E305" s="343"/>
      <c r="F305" s="344"/>
      <c r="G305" s="344"/>
      <c r="H305" s="344"/>
      <c r="I305" s="345"/>
      <c r="J305" s="6"/>
      <c r="K305" s="7"/>
      <c r="L305" s="7"/>
      <c r="M305" s="6"/>
      <c r="N305" s="184"/>
      <c r="O305" s="52"/>
      <c r="P305" s="49"/>
      <c r="Q305" s="49"/>
      <c r="R305" s="89">
        <f>IF(K305="",INDEX(EUconst_DistributionCorrection,1),INDEX(EUconst_DistributionCorrection,MATCH(K305,EUconst_DistributionType,0)))</f>
        <v>1</v>
      </c>
      <c r="S305" s="90">
        <f>IF(OR(L305="",K305=INDEX(EUconst_DistributionType,2),K305=INDEX(EUconst_DistributionType,3)),INDEX(EUconst_ConfidenceLevel,1),INDEX(EUconst_ConfidenceLevel,MATCH(L305,EUconst_UncertaintyType,0)))</f>
        <v>0.682689250166422</v>
      </c>
      <c r="T305" s="91">
        <f>IF(N305="",2,INDEX(EUconst_CorrelationFactor,MATCH(N305,EUconst_CorrelationType,0)))</f>
        <v>2</v>
      </c>
      <c r="U305" s="186">
        <f>IF(M305=INDEX(EUconst_InService,1),1,IF(N305="",2,N305))</f>
        <v>2</v>
      </c>
      <c r="V305" s="91">
        <f>V304</f>
        <v>1</v>
      </c>
      <c r="W305" s="132">
        <f>IF(J305="","",(J305*U305/R305/TINV(1-S305,10^6))^V305)</f>
      </c>
      <c r="X305" s="94" t="b">
        <f>OR(INDEX(EUconst_DistributionType,2)=K305,INDEX(EUconst_DistributionType,3)=K305)</f>
        <v>0</v>
      </c>
      <c r="Y305" s="94" t="b">
        <f>M305=INDEX(EUconst_InService,1)</f>
        <v>0</v>
      </c>
      <c r="Z305" s="73"/>
    </row>
    <row r="306" spans="1:26" s="74" customFormat="1" ht="12.75" customHeight="1">
      <c r="A306" s="49"/>
      <c r="B306" s="50"/>
      <c r="C306" s="76"/>
      <c r="D306" s="87" t="s">
        <v>175</v>
      </c>
      <c r="E306" s="343"/>
      <c r="F306" s="344"/>
      <c r="G306" s="344"/>
      <c r="H306" s="344"/>
      <c r="I306" s="345"/>
      <c r="J306" s="6"/>
      <c r="K306" s="7"/>
      <c r="L306" s="7"/>
      <c r="M306" s="6"/>
      <c r="N306" s="184"/>
      <c r="O306" s="52"/>
      <c r="P306" s="49"/>
      <c r="Q306" s="49"/>
      <c r="R306" s="89">
        <f>IF(K306="",INDEX(EUconst_DistributionCorrection,1),INDEX(EUconst_DistributionCorrection,MATCH(K306,EUconst_DistributionType,0)))</f>
        <v>1</v>
      </c>
      <c r="S306" s="90">
        <f>IF(OR(L306="",K306=INDEX(EUconst_DistributionType,2),K306=INDEX(EUconst_DistributionType,3)),INDEX(EUconst_ConfidenceLevel,1),INDEX(EUconst_ConfidenceLevel,MATCH(L306,EUconst_UncertaintyType,0)))</f>
        <v>0.682689250166422</v>
      </c>
      <c r="T306" s="91">
        <f>IF(N306="",2,INDEX(EUconst_CorrelationFactor,MATCH(N306,EUconst_CorrelationType,0)))</f>
        <v>2</v>
      </c>
      <c r="U306" s="186">
        <f>IF(M306=INDEX(EUconst_InService,1),1,IF(N306="",2,N306))</f>
        <v>2</v>
      </c>
      <c r="V306" s="91">
        <f>V305</f>
        <v>1</v>
      </c>
      <c r="W306" s="132">
        <f>IF(J306="","",(J306*U306/R306/TINV(1-S306,10^6))^V306)</f>
      </c>
      <c r="X306" s="94" t="b">
        <f>OR(INDEX(EUconst_DistributionType,2)=K306,INDEX(EUconst_DistributionType,3)=K306)</f>
        <v>0</v>
      </c>
      <c r="Y306" s="94" t="b">
        <f>M306=INDEX(EUconst_InService,1)</f>
        <v>0</v>
      </c>
      <c r="Z306" s="73"/>
    </row>
    <row r="307" spans="1:26" s="74" customFormat="1" ht="12.75" customHeight="1">
      <c r="A307" s="49"/>
      <c r="B307" s="50"/>
      <c r="C307" s="76"/>
      <c r="D307" s="87" t="s">
        <v>176</v>
      </c>
      <c r="E307" s="343"/>
      <c r="F307" s="344"/>
      <c r="G307" s="344"/>
      <c r="H307" s="344"/>
      <c r="I307" s="345"/>
      <c r="J307" s="9"/>
      <c r="K307" s="10"/>
      <c r="L307" s="10"/>
      <c r="M307" s="9"/>
      <c r="N307" s="185"/>
      <c r="O307" s="52"/>
      <c r="P307" s="49"/>
      <c r="Q307" s="49"/>
      <c r="R307" s="89">
        <f>IF(K307="",INDEX(EUconst_DistributionCorrection,1),INDEX(EUconst_DistributionCorrection,MATCH(K307,EUconst_DistributionType,0)))</f>
        <v>1</v>
      </c>
      <c r="S307" s="90">
        <f>IF(OR(L307="",K307=INDEX(EUconst_DistributionType,2),K307=INDEX(EUconst_DistributionType,3)),INDEX(EUconst_ConfidenceLevel,1),INDEX(EUconst_ConfidenceLevel,MATCH(L307,EUconst_UncertaintyType,0)))</f>
        <v>0.682689250166422</v>
      </c>
      <c r="T307" s="91">
        <f>IF(N307="",2,INDEX(EUconst_CorrelationFactor,MATCH(N307,EUconst_CorrelationType,0)))</f>
        <v>2</v>
      </c>
      <c r="U307" s="186">
        <f>IF(M307=INDEX(EUconst_InService,1),1,IF(N307="",2,N307))</f>
        <v>2</v>
      </c>
      <c r="V307" s="91">
        <f>V306</f>
        <v>1</v>
      </c>
      <c r="W307" s="132">
        <f>IF(J307="","",(J307*U307/R307/TINV(1-S307,10^6))^V307)</f>
      </c>
      <c r="X307" s="94" t="b">
        <f>OR(INDEX(EUconst_DistributionType,2)=K307,INDEX(EUconst_DistributionType,3)=K307)</f>
        <v>0</v>
      </c>
      <c r="Y307" s="94" t="b">
        <f>M307=INDEX(EUconst_InService,1)</f>
        <v>0</v>
      </c>
      <c r="Z307" s="73">
        <f>IF(H307="","",ABS(I307)^T307*(ABS(H307)*J307/R307/TINV(1-S307,10^6))^2)</f>
      </c>
    </row>
    <row r="308" spans="1:26" s="74" customFormat="1" ht="4.5" customHeight="1">
      <c r="A308" s="49"/>
      <c r="B308" s="50"/>
      <c r="C308" s="76"/>
      <c r="D308" s="16"/>
      <c r="E308" s="77"/>
      <c r="F308" s="77"/>
      <c r="G308" s="77"/>
      <c r="H308" s="77"/>
      <c r="I308" s="77"/>
      <c r="J308" s="77"/>
      <c r="K308" s="77"/>
      <c r="L308" s="77"/>
      <c r="M308" s="77"/>
      <c r="N308" s="77"/>
      <c r="O308" s="52"/>
      <c r="P308" s="49"/>
      <c r="Q308" s="49"/>
      <c r="R308" s="49"/>
      <c r="S308" s="49"/>
      <c r="T308" s="49"/>
      <c r="U308" s="49"/>
      <c r="V308" s="49"/>
      <c r="W308" s="49"/>
      <c r="X308" s="49"/>
      <c r="Y308" s="49"/>
      <c r="Z308" s="73"/>
    </row>
    <row r="309" spans="1:26" s="74" customFormat="1" ht="12.75" customHeight="1">
      <c r="A309" s="49"/>
      <c r="B309" s="50"/>
      <c r="C309" s="76"/>
      <c r="D309" s="84" t="s">
        <v>177</v>
      </c>
      <c r="E309" s="346" t="str">
        <f>Translations!$B$121</f>
        <v>Är mängderna i punkt a korrelerande eller icke-korrelerande?</v>
      </c>
      <c r="F309" s="346"/>
      <c r="G309" s="346"/>
      <c r="H309" s="346"/>
      <c r="I309" s="347"/>
      <c r="J309" s="12"/>
      <c r="O309" s="52"/>
      <c r="P309" s="49"/>
      <c r="Q309" s="49"/>
      <c r="R309" s="49"/>
      <c r="S309" s="49"/>
      <c r="T309" s="91">
        <f>IF(J309="",2,INDEX(EUconst_CorrelationFactor,MATCH(J309,EUconst_CorrelationType,0)))</f>
        <v>2</v>
      </c>
      <c r="U309" s="49"/>
      <c r="V309" s="49"/>
      <c r="W309" s="49"/>
      <c r="X309" s="49"/>
      <c r="Y309" s="49"/>
      <c r="Z309" s="73"/>
    </row>
    <row r="310" spans="1:26" s="74" customFormat="1" ht="25.5" customHeight="1">
      <c r="A310" s="49"/>
      <c r="B310" s="50"/>
      <c r="C310" s="76"/>
      <c r="D310" s="84"/>
      <c r="E310" s="313" t="str">
        <f>Translations!$B$122</f>
        <v>Ange här huruvida mängderna i-v i punkt a är korrelerande eller icke-korrelerande. Om denna punkt lämnas tom antas att mängderna i punkt a är korrelerande.</v>
      </c>
      <c r="F310" s="313"/>
      <c r="G310" s="313"/>
      <c r="H310" s="313"/>
      <c r="I310" s="313"/>
      <c r="J310" s="313"/>
      <c r="K310" s="313"/>
      <c r="O310" s="52"/>
      <c r="P310" s="49"/>
      <c r="Q310" s="49"/>
      <c r="R310" s="49"/>
      <c r="S310" s="49"/>
      <c r="T310" s="103"/>
      <c r="U310" s="49"/>
      <c r="V310" s="49"/>
      <c r="W310" s="49"/>
      <c r="X310" s="49"/>
      <c r="Y310" s="49"/>
      <c r="Z310" s="73"/>
    </row>
    <row r="311" spans="1:26" s="74" customFormat="1" ht="4.5" customHeight="1">
      <c r="A311" s="49"/>
      <c r="B311" s="50"/>
      <c r="C311" s="76"/>
      <c r="D311" s="16"/>
      <c r="E311" s="77"/>
      <c r="F311" s="77"/>
      <c r="G311" s="77"/>
      <c r="H311" s="77"/>
      <c r="J311" s="77"/>
      <c r="K311" s="77"/>
      <c r="O311" s="52"/>
      <c r="P311" s="49"/>
      <c r="Q311" s="49"/>
      <c r="R311" s="49"/>
      <c r="S311" s="49"/>
      <c r="T311" s="49"/>
      <c r="U311" s="49"/>
      <c r="V311" s="49"/>
      <c r="W311" s="49"/>
      <c r="X311" s="49"/>
      <c r="Y311" s="49"/>
      <c r="Z311" s="73"/>
    </row>
    <row r="312" spans="1:26" s="74" customFormat="1" ht="12.75" customHeight="1">
      <c r="A312" s="49"/>
      <c r="B312" s="50"/>
      <c r="C312" s="76"/>
      <c r="D312" s="84" t="s">
        <v>178</v>
      </c>
      <c r="E312" s="314" t="str">
        <f>Translations!$B$123</f>
        <v>Övergripande osäkerhet (k= 1)</v>
      </c>
      <c r="F312" s="314"/>
      <c r="G312" s="314"/>
      <c r="H312" s="314"/>
      <c r="I312" s="348"/>
      <c r="J312" s="113">
        <f>IF(COUNT(W303:W307)=0,"",SUM(W303:W307)^(1/(3-T309)))</f>
      </c>
      <c r="L312" s="77"/>
      <c r="M312" s="114"/>
      <c r="N312" s="77"/>
      <c r="O312" s="52"/>
      <c r="P312" s="49"/>
      <c r="Q312" s="49"/>
      <c r="R312" s="49"/>
      <c r="S312" s="49"/>
      <c r="T312" s="49"/>
      <c r="U312" s="49"/>
      <c r="V312" s="49"/>
      <c r="W312" s="49"/>
      <c r="X312" s="49"/>
      <c r="Y312" s="49"/>
      <c r="Z312" s="73"/>
    </row>
    <row r="313" spans="1:26" s="74" customFormat="1" ht="12.75" customHeight="1">
      <c r="A313" s="49"/>
      <c r="B313" s="50"/>
      <c r="C313" s="76"/>
      <c r="D313" s="84" t="s">
        <v>179</v>
      </c>
      <c r="E313" s="314" t="str">
        <f>Translations!$B$124</f>
        <v>Övergripande osäkerhet (k= 2)</v>
      </c>
      <c r="F313" s="314"/>
      <c r="G313" s="314"/>
      <c r="H313" s="314"/>
      <c r="I313" s="348"/>
      <c r="J313" s="116">
        <f>IF(J312="","",J312*2)</f>
      </c>
      <c r="L313" s="77"/>
      <c r="M313" s="77"/>
      <c r="N313" s="77"/>
      <c r="O313" s="52"/>
      <c r="P313" s="49"/>
      <c r="Q313" s="49"/>
      <c r="R313" s="49"/>
      <c r="S313" s="49"/>
      <c r="T313" s="49"/>
      <c r="U313" s="49"/>
      <c r="V313" s="49"/>
      <c r="W313" s="118"/>
      <c r="X313" s="118"/>
      <c r="Y313" s="118"/>
      <c r="Z313" s="73"/>
    </row>
    <row r="314" spans="1:26" s="74" customFormat="1" ht="34.5" customHeight="1">
      <c r="A314" s="49"/>
      <c r="B314" s="50"/>
      <c r="C314" s="76"/>
      <c r="D314" s="16"/>
      <c r="E314" s="316" t="str">
        <f>Translations!$B$114</f>
        <v>Detta är osäkerheten av bestämmandet av den mängduppgift om bränsle-/materialmängden som används på anläggningen på årsnivå. Detta osäkerhetsvärde jämförs med den största tillåtna osäkerheten som motsvarar bestämningsnivån. Till exempel den största tillåtna osäkerheten som motsvarar nivå 4 för mängduppgiften för bränslen i standardberäkningsmetoden är +/- 1,5 % under kalenderåret.</v>
      </c>
      <c r="F314" s="316"/>
      <c r="G314" s="316"/>
      <c r="H314" s="316"/>
      <c r="I314" s="316"/>
      <c r="J314" s="316"/>
      <c r="K314" s="316"/>
      <c r="L314" s="77"/>
      <c r="M314" s="77"/>
      <c r="N314" s="77"/>
      <c r="O314" s="52"/>
      <c r="P314" s="49"/>
      <c r="Q314" s="49"/>
      <c r="R314" s="49"/>
      <c r="S314" s="49"/>
      <c r="T314" s="49"/>
      <c r="U314" s="49"/>
      <c r="V314" s="49"/>
      <c r="W314" s="49"/>
      <c r="X314" s="49"/>
      <c r="Y314" s="49"/>
      <c r="Z314" s="73"/>
    </row>
    <row r="315" spans="1:31" ht="12.75" customHeight="1" thickBot="1">
      <c r="A315" s="62"/>
      <c r="B315" s="50"/>
      <c r="C315" s="63"/>
      <c r="D315" s="64"/>
      <c r="E315" s="65"/>
      <c r="F315" s="66"/>
      <c r="G315" s="67"/>
      <c r="H315" s="67"/>
      <c r="I315" s="67"/>
      <c r="J315" s="67"/>
      <c r="K315" s="67"/>
      <c r="L315" s="67"/>
      <c r="M315" s="67"/>
      <c r="N315" s="67"/>
      <c r="O315" s="68"/>
      <c r="P315" s="69"/>
      <c r="Q315" s="69"/>
      <c r="R315" s="69"/>
      <c r="S315" s="69"/>
      <c r="T315" s="69"/>
      <c r="U315" s="69"/>
      <c r="V315" s="69"/>
      <c r="W315" s="70"/>
      <c r="X315" s="70"/>
      <c r="Y315" s="70"/>
      <c r="Z315" s="71"/>
      <c r="AA315" s="72"/>
      <c r="AB315" s="72"/>
      <c r="AC315" s="72"/>
      <c r="AD315" s="72"/>
      <c r="AE315" s="72"/>
    </row>
    <row r="316" spans="1:26" s="74" customFormat="1" ht="12.75" customHeight="1" thickBot="1">
      <c r="A316" s="49"/>
      <c r="B316" s="50"/>
      <c r="C316" s="16"/>
      <c r="D316" s="16"/>
      <c r="E316" s="16"/>
      <c r="F316" s="16"/>
      <c r="G316" s="16"/>
      <c r="H316" s="16"/>
      <c r="I316" s="16"/>
      <c r="J316" s="16"/>
      <c r="K316" s="16"/>
      <c r="L316" s="16"/>
      <c r="M316" s="16"/>
      <c r="N316" s="16"/>
      <c r="O316" s="52"/>
      <c r="P316" s="49"/>
      <c r="Q316" s="49"/>
      <c r="R316" s="49"/>
      <c r="S316" s="49"/>
      <c r="T316" s="49"/>
      <c r="U316" s="49"/>
      <c r="V316" s="49"/>
      <c r="W316" s="49"/>
      <c r="X316" s="49"/>
      <c r="Y316" s="49"/>
      <c r="Z316" s="73"/>
    </row>
    <row r="317" spans="1:26" s="74" customFormat="1" ht="15.75" customHeight="1" thickBot="1">
      <c r="A317" s="49"/>
      <c r="B317" s="50"/>
      <c r="C317" s="75">
        <f>C279+1</f>
        <v>9</v>
      </c>
      <c r="D317" s="16"/>
      <c r="E317" s="328" t="str">
        <f>Translations!$B$53</f>
        <v>Detta är ett valfritt verktyg för beräkning av osäkerhet i anslutning till mätning på årsnivå.</v>
      </c>
      <c r="F317" s="328"/>
      <c r="G317" s="328"/>
      <c r="H317" s="328"/>
      <c r="I317" s="328"/>
      <c r="J317" s="328"/>
      <c r="K317" s="328"/>
      <c r="L317" s="328"/>
      <c r="M317" s="328"/>
      <c r="N317" s="328"/>
      <c r="O317" s="52"/>
      <c r="P317" s="49"/>
      <c r="Q317" s="49"/>
      <c r="R317" s="49"/>
      <c r="S317" s="49"/>
      <c r="T317" s="49"/>
      <c r="U317" s="49"/>
      <c r="V317" s="49"/>
      <c r="W317" s="49"/>
      <c r="X317" s="49"/>
      <c r="Y317" s="49"/>
      <c r="Z317" s="73"/>
    </row>
    <row r="318" spans="1:26" s="74" customFormat="1" ht="4.5" customHeight="1">
      <c r="A318" s="49"/>
      <c r="B318" s="50"/>
      <c r="C318" s="76"/>
      <c r="D318" s="16"/>
      <c r="E318" s="77"/>
      <c r="F318" s="77"/>
      <c r="G318" s="77"/>
      <c r="H318" s="77"/>
      <c r="I318" s="77"/>
      <c r="J318" s="77"/>
      <c r="K318" s="77"/>
      <c r="L318" s="77"/>
      <c r="M318" s="77"/>
      <c r="N318" s="77"/>
      <c r="O318" s="52"/>
      <c r="P318" s="49"/>
      <c r="Q318" s="49"/>
      <c r="R318" s="49"/>
      <c r="S318" s="49"/>
      <c r="T318" s="49"/>
      <c r="U318" s="49"/>
      <c r="V318" s="49"/>
      <c r="W318" s="49"/>
      <c r="X318" s="49"/>
      <c r="Y318" s="49"/>
      <c r="Z318" s="73"/>
    </row>
    <row r="319" spans="1:26" s="74" customFormat="1" ht="12.75" customHeight="1">
      <c r="A319" s="49"/>
      <c r="B319" s="50"/>
      <c r="C319" s="76"/>
      <c r="D319" s="16"/>
      <c r="E319" s="319" t="str">
        <f>Translations!$B$117</f>
        <v>Osäkerhet som gäller mängd</v>
      </c>
      <c r="F319" s="322" t="str">
        <f>Translations!$B$68</f>
        <v>Ange den relativa osäkerheten för det enskilda mätningstillfället uttryckt i procent.</v>
      </c>
      <c r="G319" s="322"/>
      <c r="H319" s="322"/>
      <c r="I319" s="322"/>
      <c r="J319" s="322"/>
      <c r="K319" s="322"/>
      <c r="L319" s="322"/>
      <c r="M319" s="322"/>
      <c r="N319" s="322"/>
      <c r="O319" s="52"/>
      <c r="P319" s="49"/>
      <c r="Q319" s="49"/>
      <c r="R319" s="49"/>
      <c r="S319" s="49"/>
      <c r="T319" s="49"/>
      <c r="U319" s="49"/>
      <c r="V319" s="49"/>
      <c r="W319" s="49"/>
      <c r="X319" s="49"/>
      <c r="Y319" s="49"/>
      <c r="Z319" s="73"/>
    </row>
    <row r="320" spans="1:26" s="74" customFormat="1" ht="25.5" customHeight="1">
      <c r="A320" s="49"/>
      <c r="B320" s="50"/>
      <c r="C320" s="76"/>
      <c r="D320" s="16"/>
      <c r="E320" s="325"/>
      <c r="F320" s="322" t="str">
        <f>Translations!$B$70</f>
        <v>Osäkerheten kan erhållas från olika källor, t.ex. det högsta tillåtna felet under drift i enlighet med lagstiftningen om mätinstrument, osäkerhet frånkalibrering, utrustningstillverkarens handlingar osv.</v>
      </c>
      <c r="G320" s="322"/>
      <c r="H320" s="322"/>
      <c r="I320" s="322"/>
      <c r="J320" s="322"/>
      <c r="K320" s="322"/>
      <c r="L320" s="322"/>
      <c r="M320" s="322"/>
      <c r="N320" s="322"/>
      <c r="O320" s="52"/>
      <c r="P320" s="49"/>
      <c r="Q320" s="49"/>
      <c r="R320" s="49"/>
      <c r="S320" s="49"/>
      <c r="T320" s="49"/>
      <c r="U320" s="49"/>
      <c r="V320" s="49"/>
      <c r="W320" s="49"/>
      <c r="X320" s="49"/>
      <c r="Y320" s="49"/>
      <c r="Z320" s="73"/>
    </row>
    <row r="321" spans="1:26" s="74" customFormat="1" ht="25.5" customHeight="1">
      <c r="A321" s="49"/>
      <c r="B321" s="50"/>
      <c r="C321" s="76"/>
      <c r="D321" s="16"/>
      <c r="E321" s="321"/>
      <c r="F321" s="322" t="str">
        <f>Translations!$B$71</f>
        <v>Osäkerhetsfördelningens typ och täckning i anslutning till procentandelen i fråga (standard eller utvidgad) ska meddelas i de följande kolumnerna (se nedan).</v>
      </c>
      <c r="G321" s="322"/>
      <c r="H321" s="322"/>
      <c r="I321" s="322"/>
      <c r="J321" s="322"/>
      <c r="K321" s="322"/>
      <c r="L321" s="322"/>
      <c r="M321" s="322"/>
      <c r="N321" s="322"/>
      <c r="O321" s="52"/>
      <c r="P321" s="49"/>
      <c r="Q321" s="49"/>
      <c r="R321" s="49"/>
      <c r="S321" s="49"/>
      <c r="T321" s="49"/>
      <c r="U321" s="49"/>
      <c r="V321" s="49"/>
      <c r="W321" s="49"/>
      <c r="X321" s="49"/>
      <c r="Y321" s="49"/>
      <c r="Z321" s="73"/>
    </row>
    <row r="322" spans="1:26" s="74" customFormat="1" ht="12.75" customHeight="1">
      <c r="A322" s="49"/>
      <c r="B322" s="50"/>
      <c r="C322" s="76"/>
      <c r="D322" s="16"/>
      <c r="E322" s="319" t="str">
        <f>Translations!$B$72</f>
        <v>Fördelningstyp</v>
      </c>
      <c r="F322" s="322" t="str">
        <f>Translations!$B$73</f>
        <v>Ange här den fördelningstyp som lämpar sig för osäkerheten genom att välja ett av följande alternativ (rullgardinsmeny):</v>
      </c>
      <c r="G322" s="322"/>
      <c r="H322" s="322"/>
      <c r="I322" s="322"/>
      <c r="J322" s="322"/>
      <c r="K322" s="322"/>
      <c r="L322" s="322"/>
      <c r="M322" s="322"/>
      <c r="N322" s="322"/>
      <c r="O322" s="52"/>
      <c r="P322" s="49"/>
      <c r="Q322" s="49"/>
      <c r="R322" s="49"/>
      <c r="S322" s="49"/>
      <c r="T322" s="49"/>
      <c r="U322" s="49"/>
      <c r="V322" s="49"/>
      <c r="W322" s="49"/>
      <c r="X322" s="49"/>
      <c r="Y322" s="49"/>
      <c r="Z322" s="73"/>
    </row>
    <row r="323" spans="1:26" s="74" customFormat="1" ht="25.5" customHeight="1">
      <c r="A323" s="78"/>
      <c r="B323" s="50"/>
      <c r="C323" s="16"/>
      <c r="D323" s="16"/>
      <c r="E323" s="325"/>
      <c r="F323" s="83" t="s">
        <v>41</v>
      </c>
      <c r="G323" s="313" t="str">
        <f>Translations!$B$74</f>
        <v>normalfördelning: en fördelning av detta slag förekommer i typiska fall i fråga om osäkerheter som erhålls från kalibreringsrapporter, utrustningstillverkarens handlingar och kombinerade osäkerheter.</v>
      </c>
      <c r="H323" s="313"/>
      <c r="I323" s="313"/>
      <c r="J323" s="313"/>
      <c r="K323" s="313"/>
      <c r="L323" s="313"/>
      <c r="M323" s="313"/>
      <c r="N323" s="313"/>
      <c r="O323" s="80"/>
      <c r="P323" s="81"/>
      <c r="Q323" s="81"/>
      <c r="R323" s="81"/>
      <c r="S323" s="81"/>
      <c r="T323" s="81"/>
      <c r="U323" s="81"/>
      <c r="V323" s="81"/>
      <c r="W323" s="82"/>
      <c r="X323" s="82"/>
      <c r="Y323" s="82"/>
      <c r="Z323" s="73"/>
    </row>
    <row r="324" spans="1:26" s="74" customFormat="1" ht="12.75" customHeight="1">
      <c r="A324" s="78"/>
      <c r="B324" s="50"/>
      <c r="C324" s="16"/>
      <c r="D324" s="16"/>
      <c r="E324" s="325"/>
      <c r="F324" s="83" t="s">
        <v>41</v>
      </c>
      <c r="G324" s="313" t="str">
        <f>Translations!$B$118</f>
        <v>jämn fördelning: en fördelning av detta slag förekommer i typiska fall i fråga om största tillåtna fel, toleranser och osäkerheter som meddelas i referenshandlingar.</v>
      </c>
      <c r="H324" s="313"/>
      <c r="I324" s="313"/>
      <c r="J324" s="313"/>
      <c r="K324" s="313"/>
      <c r="L324" s="313"/>
      <c r="M324" s="313"/>
      <c r="N324" s="313"/>
      <c r="O324" s="80"/>
      <c r="P324" s="81"/>
      <c r="Q324" s="81"/>
      <c r="R324" s="81"/>
      <c r="S324" s="81"/>
      <c r="T324" s="81"/>
      <c r="U324" s="81"/>
      <c r="V324" s="81"/>
      <c r="W324" s="82"/>
      <c r="X324" s="82"/>
      <c r="Y324" s="82"/>
      <c r="Z324" s="73"/>
    </row>
    <row r="325" spans="1:26" s="74" customFormat="1" ht="25.5" customHeight="1">
      <c r="A325" s="78"/>
      <c r="B325" s="50"/>
      <c r="C325" s="16"/>
      <c r="D325" s="16"/>
      <c r="E325" s="325"/>
      <c r="F325" s="83" t="s">
        <v>41</v>
      </c>
      <c r="G325" s="313" t="str">
        <f>Translations!$B$76</f>
        <v>triangelfördelning: en fördelning av detta slag används typiskt t.ex. i fall i vilka det endast finns lite populationsdata eller i vilka relationen mellan variabler är känd men datamängden är liten osv.</v>
      </c>
      <c r="H325" s="313"/>
      <c r="I325" s="313"/>
      <c r="J325" s="313"/>
      <c r="K325" s="313"/>
      <c r="L325" s="313"/>
      <c r="M325" s="313"/>
      <c r="N325" s="313"/>
      <c r="O325" s="80"/>
      <c r="P325" s="81"/>
      <c r="Q325" s="81"/>
      <c r="R325" s="81"/>
      <c r="S325" s="81"/>
      <c r="T325" s="81"/>
      <c r="U325" s="81"/>
      <c r="V325" s="81"/>
      <c r="W325" s="82"/>
      <c r="X325" s="82"/>
      <c r="Y325" s="82"/>
      <c r="Z325" s="73"/>
    </row>
    <row r="326" spans="1:26" s="74" customFormat="1" ht="12.75" customHeight="1">
      <c r="A326" s="78"/>
      <c r="B326" s="50"/>
      <c r="C326" s="16"/>
      <c r="D326" s="16"/>
      <c r="E326" s="321"/>
      <c r="F326" s="83" t="s">
        <v>41</v>
      </c>
      <c r="G326" s="326" t="str">
        <f>Translations!$B$119</f>
        <v>okänd fördelning: om fördelningstypen är okänd, är antagandet att typen är jämn fördelning.</v>
      </c>
      <c r="H326" s="326"/>
      <c r="I326" s="326"/>
      <c r="J326" s="326"/>
      <c r="K326" s="326"/>
      <c r="L326" s="326"/>
      <c r="M326" s="326"/>
      <c r="N326" s="326"/>
      <c r="O326" s="80"/>
      <c r="P326" s="81"/>
      <c r="Q326" s="81"/>
      <c r="R326" s="81"/>
      <c r="S326" s="81"/>
      <c r="T326" s="81"/>
      <c r="U326" s="81"/>
      <c r="V326" s="81"/>
      <c r="W326" s="82"/>
      <c r="X326" s="82"/>
      <c r="Y326" s="82"/>
      <c r="Z326" s="73"/>
    </row>
    <row r="327" spans="1:26" s="74" customFormat="1" ht="12.75" customHeight="1">
      <c r="A327" s="49"/>
      <c r="B327" s="50"/>
      <c r="C327" s="76"/>
      <c r="D327" s="16"/>
      <c r="E327" s="319" t="str">
        <f>Translations!$B$78</f>
        <v>Standardosäkerhet eller utvidgad osäkerhet?</v>
      </c>
      <c r="F327" s="322" t="str">
        <f>Translations!$B$79</f>
        <v>Om normalfördelning används som typ, ange här om den osäkerhet som anges är en standardosäkerhet (1σ, k=1, 68 %) eller utvidgad osäkerhet (2σ, k=2, 95 %).</v>
      </c>
      <c r="G327" s="322"/>
      <c r="H327" s="322"/>
      <c r="I327" s="322"/>
      <c r="J327" s="322"/>
      <c r="K327" s="322"/>
      <c r="L327" s="322"/>
      <c r="M327" s="322"/>
      <c r="N327" s="322"/>
      <c r="O327" s="52"/>
      <c r="P327" s="49"/>
      <c r="Q327" s="49"/>
      <c r="R327" s="49"/>
      <c r="S327" s="49"/>
      <c r="T327" s="49"/>
      <c r="U327" s="49"/>
      <c r="V327" s="49"/>
      <c r="W327" s="49"/>
      <c r="X327" s="49"/>
      <c r="Y327" s="49"/>
      <c r="Z327" s="73"/>
    </row>
    <row r="328" spans="1:26" s="74" customFormat="1" ht="25.5" customHeight="1">
      <c r="A328" s="49"/>
      <c r="B328" s="50"/>
      <c r="C328" s="76"/>
      <c r="D328" s="16"/>
      <c r="E328" s="321"/>
      <c r="F328" s="322" t="str">
        <f>Translations!$B$80</f>
        <v>För alla övriga fördelningstyper är denna cell grå (ej relevant, uppgift kan inte matas i fältet).</v>
      </c>
      <c r="G328" s="322"/>
      <c r="H328" s="322"/>
      <c r="I328" s="322"/>
      <c r="J328" s="322"/>
      <c r="K328" s="322"/>
      <c r="L328" s="322"/>
      <c r="M328" s="322"/>
      <c r="N328" s="322"/>
      <c r="O328" s="52"/>
      <c r="P328" s="49"/>
      <c r="Q328" s="49"/>
      <c r="R328" s="49"/>
      <c r="S328" s="49"/>
      <c r="T328" s="49"/>
      <c r="U328" s="49"/>
      <c r="V328" s="49"/>
      <c r="W328" s="49"/>
      <c r="X328" s="49"/>
      <c r="Y328" s="49"/>
      <c r="Z328" s="73"/>
    </row>
    <row r="329" spans="1:26" s="74" customFormat="1" ht="25.5" customHeight="1">
      <c r="A329" s="49"/>
      <c r="B329" s="50"/>
      <c r="C329" s="76"/>
      <c r="D329" s="16"/>
      <c r="E329" s="319" t="str">
        <f>Translations!$B$81</f>
        <v>Är osäkerhetsvärdet "i drift"?</v>
      </c>
      <c r="F329" s="322" t="str">
        <f>Translations!$B$82</f>
        <v>Välj här om den osäkerhet som anges är "i drift" eller inte. "I drift" betyder att den fastställda osäkerheten tar hänsyn till alla parametrar som påverkar mätinstrumentets osäkerhet medan den används, t.ex. krypning.</v>
      </c>
      <c r="G329" s="322"/>
      <c r="H329" s="322"/>
      <c r="I329" s="322"/>
      <c r="J329" s="322"/>
      <c r="K329" s="322"/>
      <c r="L329" s="322"/>
      <c r="M329" s="322"/>
      <c r="N329" s="322"/>
      <c r="O329" s="52"/>
      <c r="P329" s="49"/>
      <c r="Q329" s="49"/>
      <c r="R329" s="49"/>
      <c r="S329" s="49"/>
      <c r="T329" s="49"/>
      <c r="U329" s="49"/>
      <c r="V329" s="49"/>
      <c r="W329" s="49"/>
      <c r="X329" s="49"/>
      <c r="Y329" s="49"/>
      <c r="Z329" s="73"/>
    </row>
    <row r="330" spans="1:26" s="74" customFormat="1" ht="25.5" customHeight="1">
      <c r="A330" s="49"/>
      <c r="B330" s="50"/>
      <c r="C330" s="76"/>
      <c r="D330" s="16"/>
      <c r="E330" s="321"/>
      <c r="F330" s="322" t="str">
        <f>Translations!$B$83</f>
        <v>Osäkerheten är "ej i drift", om det är fråga om det högsta tillåtna felet (MPE) osv.</v>
      </c>
      <c r="G330" s="322"/>
      <c r="H330" s="322"/>
      <c r="I330" s="322"/>
      <c r="J330" s="322"/>
      <c r="K330" s="322"/>
      <c r="L330" s="322"/>
      <c r="M330" s="322"/>
      <c r="N330" s="322"/>
      <c r="O330" s="52"/>
      <c r="P330" s="49"/>
      <c r="Q330" s="49"/>
      <c r="R330" s="49"/>
      <c r="S330" s="49"/>
      <c r="T330" s="49"/>
      <c r="U330" s="49"/>
      <c r="V330" s="49"/>
      <c r="W330" s="49"/>
      <c r="X330" s="49"/>
      <c r="Y330" s="49"/>
      <c r="Z330" s="73"/>
    </row>
    <row r="331" spans="1:26" s="74" customFormat="1" ht="12.75" customHeight="1">
      <c r="A331" s="49"/>
      <c r="B331" s="50"/>
      <c r="C331" s="76"/>
      <c r="D331" s="16"/>
      <c r="E331" s="319" t="str">
        <f>Translations!$B$84</f>
        <v>Justeringsfaktor </v>
      </c>
      <c r="F331" s="322" t="str">
        <f>Translations!$B$85</f>
        <v>Ange här den justeringsfaktor som används för att omvandla osäkerhetsvärdet från formen "ej i drift" till formen "i drift". Om "i drift" redan valts ovan, är cellen grå och värdet 1.</v>
      </c>
      <c r="G331" s="322"/>
      <c r="H331" s="322"/>
      <c r="I331" s="322"/>
      <c r="J331" s="322"/>
      <c r="K331" s="322"/>
      <c r="L331" s="322"/>
      <c r="M331" s="322"/>
      <c r="N331" s="322"/>
      <c r="O331" s="52"/>
      <c r="P331" s="49"/>
      <c r="Q331" s="49"/>
      <c r="R331" s="49"/>
      <c r="S331" s="49"/>
      <c r="T331" s="49"/>
      <c r="U331" s="49"/>
      <c r="V331" s="49"/>
      <c r="W331" s="49"/>
      <c r="X331" s="49"/>
      <c r="Y331" s="49"/>
      <c r="Z331" s="73"/>
    </row>
    <row r="332" spans="1:26" s="74" customFormat="1" ht="54.75" customHeight="1">
      <c r="A332" s="49"/>
      <c r="B332" s="50"/>
      <c r="C332" s="76"/>
      <c r="D332" s="16"/>
      <c r="E332" s="320"/>
      <c r="F332" s="323" t="str">
        <f>Translations!$B$86</f>
        <v>Mer information om tillämpning av justeringsfaktorn finns i GD4 och i Energimyndighetens anvisning om osäkerhetsbedömning. Om osäkerheten är det högsta tillåtna felet som anges i lagstiftningen om mätinstrument (MPE), kontrollera att du anger osäkerheten då MPE är i användning (MPES) i enlighet med det som fastställs i lagstiftningen (MPES är ofta två gånger MPE, men inte alltid). Observera att justeringsfaktorn är en annan omständighet än faktorn 2 som omvandlar standardosäkerhet till utvidgad osäkerhet (gäller normalfördelningar).</v>
      </c>
      <c r="G332" s="323"/>
      <c r="H332" s="323"/>
      <c r="I332" s="323"/>
      <c r="J332" s="323"/>
      <c r="K332" s="323"/>
      <c r="L332" s="323"/>
      <c r="M332" s="323"/>
      <c r="N332" s="323"/>
      <c r="O332" s="52"/>
      <c r="P332" s="49"/>
      <c r="Q332" s="49"/>
      <c r="R332" s="49"/>
      <c r="S332" s="49"/>
      <c r="T332" s="49"/>
      <c r="U332" s="49"/>
      <c r="V332" s="49"/>
      <c r="W332" s="49"/>
      <c r="X332" s="49"/>
      <c r="Y332" s="49"/>
      <c r="Z332" s="73"/>
    </row>
    <row r="333" spans="1:26" s="74" customFormat="1" ht="12.75" customHeight="1">
      <c r="A333" s="49"/>
      <c r="B333" s="50"/>
      <c r="C333" s="76"/>
      <c r="D333" s="16"/>
      <c r="E333" s="321"/>
      <c r="F333" s="324" t="str">
        <f>Translations!$B$87</f>
        <v>Om ingen siffra matas in som justeringsfaktor används siffran 2 då osäkerheten omvandlas till formen "i drift" vid beräkningen.</v>
      </c>
      <c r="G333" s="324"/>
      <c r="H333" s="324"/>
      <c r="I333" s="324"/>
      <c r="J333" s="324"/>
      <c r="K333" s="324"/>
      <c r="L333" s="324"/>
      <c r="M333" s="324"/>
      <c r="N333" s="324"/>
      <c r="O333" s="52"/>
      <c r="P333" s="49"/>
      <c r="Q333" s="49"/>
      <c r="R333" s="49"/>
      <c r="S333" s="49"/>
      <c r="T333" s="49"/>
      <c r="U333" s="49"/>
      <c r="V333" s="49"/>
      <c r="W333" s="49"/>
      <c r="X333" s="49"/>
      <c r="Y333" s="49"/>
      <c r="Z333" s="73"/>
    </row>
    <row r="334" spans="1:26" s="74" customFormat="1" ht="12.75" customHeight="1">
      <c r="A334" s="49"/>
      <c r="B334" s="50"/>
      <c r="C334" s="76"/>
      <c r="D334" s="16"/>
      <c r="E334" s="319" t="str">
        <f>Translations!$B$88</f>
        <v>Korrelerande eller icke-korrelerande?</v>
      </c>
      <c r="F334" s="322" t="str">
        <f>Translations!$B$89</f>
        <v>Ange här uppgift om huruvida de enskilda mätresultaten är korrelerande eller icke-korrelerande.</v>
      </c>
      <c r="G334" s="322"/>
      <c r="H334" s="322"/>
      <c r="I334" s="322"/>
      <c r="J334" s="322"/>
      <c r="K334" s="322"/>
      <c r="L334" s="322"/>
      <c r="M334" s="322"/>
      <c r="N334" s="322"/>
      <c r="O334" s="52"/>
      <c r="P334" s="49"/>
      <c r="Q334" s="49"/>
      <c r="R334" s="49"/>
      <c r="S334" s="49"/>
      <c r="T334" s="49"/>
      <c r="U334" s="49"/>
      <c r="V334" s="49"/>
      <c r="W334" s="49"/>
      <c r="X334" s="49"/>
      <c r="Y334" s="49"/>
      <c r="Z334" s="73"/>
    </row>
    <row r="335" spans="1:26" s="74" customFormat="1" ht="17.25" customHeight="1">
      <c r="A335" s="49"/>
      <c r="B335" s="50"/>
      <c r="C335" s="76"/>
      <c r="D335" s="16"/>
      <c r="E335" s="325"/>
      <c r="F335" s="322" t="str">
        <f>Translations!$B$90</f>
        <v>Två mätresultat är korrelerande om till exempel avvikelsen från "verkligt värde" systematiskt går i samma riktning och inte uppvisar en slumpmässig fördelning.</v>
      </c>
      <c r="G335" s="322"/>
      <c r="H335" s="322"/>
      <c r="I335" s="322"/>
      <c r="J335" s="322"/>
      <c r="K335" s="322"/>
      <c r="L335" s="322"/>
      <c r="M335" s="322"/>
      <c r="N335" s="322"/>
      <c r="O335" s="52"/>
      <c r="P335" s="49"/>
      <c r="Q335" s="49"/>
      <c r="R335" s="49"/>
      <c r="S335" s="49"/>
      <c r="T335" s="49"/>
      <c r="U335" s="49"/>
      <c r="V335" s="49"/>
      <c r="W335" s="49"/>
      <c r="X335" s="49"/>
      <c r="Y335" s="49"/>
      <c r="Z335" s="73"/>
    </row>
    <row r="336" spans="1:26" s="74" customFormat="1" ht="24" customHeight="1">
      <c r="A336" s="49"/>
      <c r="B336" s="50"/>
      <c r="C336" s="76"/>
      <c r="D336" s="16"/>
      <c r="E336" s="325"/>
      <c r="F336" s="322" t="str">
        <f>Translations!$B$91</f>
        <v>Mätresultat kan vara korrelerande om samma mätinstrument eller mätmetod används vid mätningen.</v>
      </c>
      <c r="G336" s="322"/>
      <c r="H336" s="322"/>
      <c r="I336" s="322"/>
      <c r="J336" s="322"/>
      <c r="K336" s="322"/>
      <c r="L336" s="322"/>
      <c r="M336" s="322"/>
      <c r="N336" s="322"/>
      <c r="O336" s="52"/>
      <c r="P336" s="49"/>
      <c r="Q336" s="49"/>
      <c r="R336" s="49"/>
      <c r="S336" s="49"/>
      <c r="T336" s="49"/>
      <c r="U336" s="49"/>
      <c r="V336" s="49"/>
      <c r="W336" s="49"/>
      <c r="X336" s="49"/>
      <c r="Y336" s="49"/>
      <c r="Z336" s="73"/>
    </row>
    <row r="337" spans="1:26" s="74" customFormat="1" ht="24" customHeight="1">
      <c r="A337" s="49"/>
      <c r="B337" s="50"/>
      <c r="C337" s="76"/>
      <c r="D337" s="16"/>
      <c r="E337" s="325"/>
      <c r="F337" s="322" t="str">
        <f>Translations!$B$92</f>
        <v>Exempel: Vare parti fast bränsle som levereras till anläggningen mäts med verksamhetsutövarens bilvåg. I detta fall kan mätningstillfällena antas vara korrelerande.</v>
      </c>
      <c r="G337" s="322"/>
      <c r="H337" s="322"/>
      <c r="I337" s="322"/>
      <c r="J337" s="322"/>
      <c r="K337" s="322"/>
      <c r="L337" s="322"/>
      <c r="M337" s="322"/>
      <c r="N337" s="322"/>
      <c r="O337" s="52"/>
      <c r="P337" s="49"/>
      <c r="Q337" s="49"/>
      <c r="R337" s="49"/>
      <c r="S337" s="49"/>
      <c r="T337" s="49"/>
      <c r="U337" s="49"/>
      <c r="V337" s="49"/>
      <c r="W337" s="49"/>
      <c r="X337" s="49"/>
      <c r="Y337" s="49"/>
      <c r="Z337" s="73"/>
    </row>
    <row r="338" spans="1:26" s="74" customFormat="1" ht="12.75" customHeight="1">
      <c r="A338" s="49"/>
      <c r="B338" s="50"/>
      <c r="C338" s="76"/>
      <c r="D338" s="16"/>
      <c r="E338" s="77"/>
      <c r="F338" s="77"/>
      <c r="G338" s="77"/>
      <c r="H338" s="77"/>
      <c r="I338" s="77"/>
      <c r="J338" s="77"/>
      <c r="K338" s="77"/>
      <c r="L338" s="77"/>
      <c r="M338" s="77"/>
      <c r="N338" s="77"/>
      <c r="O338" s="52"/>
      <c r="P338" s="49"/>
      <c r="Q338" s="49"/>
      <c r="R338" s="49"/>
      <c r="S338" s="49"/>
      <c r="T338" s="49"/>
      <c r="U338" s="49"/>
      <c r="V338" s="49"/>
      <c r="W338" s="49"/>
      <c r="X338" s="49"/>
      <c r="Y338" s="49"/>
      <c r="Z338" s="73"/>
    </row>
    <row r="339" spans="1:26" s="74" customFormat="1" ht="12.75" customHeight="1">
      <c r="A339" s="49"/>
      <c r="B339" s="50"/>
      <c r="C339" s="76"/>
      <c r="D339" s="84" t="s">
        <v>172</v>
      </c>
      <c r="E339" s="317" t="str">
        <f>Translations!$B$93</f>
        <v>Mängduppgift om bränsle-/materialmängd som levererats till/förbrukats på anläggningen</v>
      </c>
      <c r="F339" s="317"/>
      <c r="G339" s="317"/>
      <c r="H339" s="317"/>
      <c r="I339" s="317"/>
      <c r="J339" s="317"/>
      <c r="K339" s="317"/>
      <c r="L339" s="317"/>
      <c r="M339" s="317"/>
      <c r="N339" s="318"/>
      <c r="O339" s="52"/>
      <c r="P339" s="49"/>
      <c r="Q339" s="49"/>
      <c r="R339" s="49"/>
      <c r="S339" s="49"/>
      <c r="T339" s="49"/>
      <c r="U339" s="49"/>
      <c r="V339" s="49"/>
      <c r="W339" s="49"/>
      <c r="X339" s="49"/>
      <c r="Y339" s="49"/>
      <c r="Z339" s="73"/>
    </row>
    <row r="340" spans="1:26" s="74" customFormat="1" ht="46.5" customHeight="1">
      <c r="A340" s="49"/>
      <c r="B340" s="50"/>
      <c r="C340" s="76"/>
      <c r="D340" s="16"/>
      <c r="E340" s="349" t="str">
        <f>Translations!$B$120</f>
        <v>Mängd – ange parametern</v>
      </c>
      <c r="F340" s="350"/>
      <c r="G340" s="350"/>
      <c r="H340" s="350"/>
      <c r="I340" s="351"/>
      <c r="J340" s="85" t="str">
        <f>Translations!$B$117</f>
        <v>Osäkerhet som gäller mängd</v>
      </c>
      <c r="K340" s="85" t="str">
        <f>Translations!$B$72</f>
        <v>Fördelningstyp</v>
      </c>
      <c r="L340" s="85" t="str">
        <f>Translations!$B$78</f>
        <v>Standardosäkerhet eller utvidgad osäkerhet?</v>
      </c>
      <c r="M340" s="85" t="str">
        <f>Translations!$B$81</f>
        <v>Är osäkerhetsvärdet "i drift"?</v>
      </c>
      <c r="N340" s="85" t="str">
        <f>Translations!$B$84</f>
        <v>Justeringsfaktor </v>
      </c>
      <c r="O340" s="52"/>
      <c r="P340" s="49"/>
      <c r="Q340" s="49"/>
      <c r="R340" s="86" t="s">
        <v>166</v>
      </c>
      <c r="S340" s="86" t="s">
        <v>164</v>
      </c>
      <c r="T340" s="86" t="s">
        <v>165</v>
      </c>
      <c r="U340" s="86" t="s">
        <v>190</v>
      </c>
      <c r="V340" s="49" t="s">
        <v>170</v>
      </c>
      <c r="W340" s="86" t="s">
        <v>167</v>
      </c>
      <c r="X340" s="86" t="s">
        <v>168</v>
      </c>
      <c r="Y340" s="86" t="s">
        <v>191</v>
      </c>
      <c r="Z340" s="73"/>
    </row>
    <row r="341" spans="1:26" s="74" customFormat="1" ht="12.75" customHeight="1">
      <c r="A341" s="49"/>
      <c r="B341" s="50"/>
      <c r="C341" s="76"/>
      <c r="D341" s="87" t="s">
        <v>173</v>
      </c>
      <c r="E341" s="352"/>
      <c r="F341" s="353"/>
      <c r="G341" s="353"/>
      <c r="H341" s="353"/>
      <c r="I341" s="354"/>
      <c r="J341" s="3"/>
      <c r="K341" s="4"/>
      <c r="L341" s="4"/>
      <c r="M341" s="6"/>
      <c r="N341" s="183"/>
      <c r="O341" s="52"/>
      <c r="P341" s="49"/>
      <c r="Q341" s="49"/>
      <c r="R341" s="89">
        <f>IF(K341="",INDEX(EUconst_DistributionCorrection,1),INDEX(EUconst_DistributionCorrection,MATCH(K341,EUconst_DistributionType,0)))</f>
        <v>1</v>
      </c>
      <c r="S341" s="90">
        <f>IF(OR(L341="",K341=INDEX(EUconst_DistributionType,2),K341=INDEX(EUconst_DistributionType,3)),INDEX(EUconst_ConfidenceLevel,1),INDEX(EUconst_ConfidenceLevel,MATCH(L341,EUconst_UncertaintyType,0)))</f>
        <v>0.682689250166422</v>
      </c>
      <c r="T341" s="91">
        <f>IF(N341="",2,INDEX(EUconst_CorrelationFactor,MATCH(N341,EUconst_CorrelationType,0)))</f>
        <v>2</v>
      </c>
      <c r="U341" s="186">
        <f>IF(M341=INDEX(EUconst_InService,1),1,IF(N341="",2,N341))</f>
        <v>2</v>
      </c>
      <c r="V341" s="91">
        <f>IF(J347="",1,3-T347)</f>
        <v>1</v>
      </c>
      <c r="W341" s="132">
        <f>IF(J341="","",(J341*U341/R341/TINV(1-S341,10^6))^V341)</f>
      </c>
      <c r="X341" s="94" t="b">
        <f>OR(INDEX(EUconst_DistributionType,2)=K341,INDEX(EUconst_DistributionType,3)=K341)</f>
        <v>0</v>
      </c>
      <c r="Y341" s="94" t="b">
        <f>M341=INDEX(EUconst_InService,1)</f>
        <v>0</v>
      </c>
      <c r="Z341" s="73"/>
    </row>
    <row r="342" spans="1:26" s="74" customFormat="1" ht="12.75" customHeight="1">
      <c r="A342" s="49"/>
      <c r="B342" s="50"/>
      <c r="C342" s="76"/>
      <c r="D342" s="87" t="s">
        <v>174</v>
      </c>
      <c r="E342" s="343"/>
      <c r="F342" s="344"/>
      <c r="G342" s="344"/>
      <c r="H342" s="344"/>
      <c r="I342" s="345"/>
      <c r="J342" s="6"/>
      <c r="K342" s="7"/>
      <c r="L342" s="7"/>
      <c r="M342" s="6"/>
      <c r="N342" s="184"/>
      <c r="O342" s="52"/>
      <c r="P342" s="49"/>
      <c r="Q342" s="49"/>
      <c r="R342" s="89">
        <f>IF(K342="",INDEX(EUconst_DistributionCorrection,1),INDEX(EUconst_DistributionCorrection,MATCH(K342,EUconst_DistributionType,0)))</f>
        <v>1</v>
      </c>
      <c r="S342" s="90">
        <f>IF(OR(L342="",K342=INDEX(EUconst_DistributionType,2),K342=INDEX(EUconst_DistributionType,3)),INDEX(EUconst_ConfidenceLevel,1),INDEX(EUconst_ConfidenceLevel,MATCH(L342,EUconst_UncertaintyType,0)))</f>
        <v>0.682689250166422</v>
      </c>
      <c r="T342" s="91">
        <f>IF(N342="",2,INDEX(EUconst_CorrelationFactor,MATCH(N342,EUconst_CorrelationType,0)))</f>
        <v>2</v>
      </c>
      <c r="U342" s="186">
        <f>IF(M342=INDEX(EUconst_InService,1),1,IF(N342="",2,N342))</f>
        <v>2</v>
      </c>
      <c r="V342" s="91">
        <f>V341</f>
        <v>1</v>
      </c>
      <c r="W342" s="132">
        <f>IF(J342="","",(J342*U342/R342/TINV(1-S342,10^6))^V342)</f>
      </c>
      <c r="X342" s="94" t="b">
        <f>OR(INDEX(EUconst_DistributionType,2)=K342,INDEX(EUconst_DistributionType,3)=K342)</f>
        <v>0</v>
      </c>
      <c r="Y342" s="94" t="b">
        <f>M342=INDEX(EUconst_InService,1)</f>
        <v>0</v>
      </c>
      <c r="Z342" s="73"/>
    </row>
    <row r="343" spans="1:26" s="74" customFormat="1" ht="12.75" customHeight="1">
      <c r="A343" s="49"/>
      <c r="B343" s="50"/>
      <c r="C343" s="76"/>
      <c r="D343" s="87" t="s">
        <v>171</v>
      </c>
      <c r="E343" s="343"/>
      <c r="F343" s="344"/>
      <c r="G343" s="344"/>
      <c r="H343" s="344"/>
      <c r="I343" s="345"/>
      <c r="J343" s="6"/>
      <c r="K343" s="7"/>
      <c r="L343" s="7"/>
      <c r="M343" s="6"/>
      <c r="N343" s="184"/>
      <c r="O343" s="52"/>
      <c r="P343" s="49"/>
      <c r="Q343" s="49"/>
      <c r="R343" s="89">
        <f>IF(K343="",INDEX(EUconst_DistributionCorrection,1),INDEX(EUconst_DistributionCorrection,MATCH(K343,EUconst_DistributionType,0)))</f>
        <v>1</v>
      </c>
      <c r="S343" s="90">
        <f>IF(OR(L343="",K343=INDEX(EUconst_DistributionType,2),K343=INDEX(EUconst_DistributionType,3)),INDEX(EUconst_ConfidenceLevel,1),INDEX(EUconst_ConfidenceLevel,MATCH(L343,EUconst_UncertaintyType,0)))</f>
        <v>0.682689250166422</v>
      </c>
      <c r="T343" s="91">
        <f>IF(N343="",2,INDEX(EUconst_CorrelationFactor,MATCH(N343,EUconst_CorrelationType,0)))</f>
        <v>2</v>
      </c>
      <c r="U343" s="186">
        <f>IF(M343=INDEX(EUconst_InService,1),1,IF(N343="",2,N343))</f>
        <v>2</v>
      </c>
      <c r="V343" s="91">
        <f>V342</f>
        <v>1</v>
      </c>
      <c r="W343" s="132">
        <f>IF(J343="","",(J343*U343/R343/TINV(1-S343,10^6))^V343)</f>
      </c>
      <c r="X343" s="94" t="b">
        <f>OR(INDEX(EUconst_DistributionType,2)=K343,INDEX(EUconst_DistributionType,3)=K343)</f>
        <v>0</v>
      </c>
      <c r="Y343" s="94" t="b">
        <f>M343=INDEX(EUconst_InService,1)</f>
        <v>0</v>
      </c>
      <c r="Z343" s="73"/>
    </row>
    <row r="344" spans="1:26" s="74" customFormat="1" ht="12.75" customHeight="1">
      <c r="A344" s="49"/>
      <c r="B344" s="50"/>
      <c r="C344" s="76"/>
      <c r="D344" s="87" t="s">
        <v>175</v>
      </c>
      <c r="E344" s="343"/>
      <c r="F344" s="344"/>
      <c r="G344" s="344"/>
      <c r="H344" s="344"/>
      <c r="I344" s="345"/>
      <c r="J344" s="6"/>
      <c r="K344" s="7"/>
      <c r="L344" s="7"/>
      <c r="M344" s="6"/>
      <c r="N344" s="184"/>
      <c r="O344" s="52"/>
      <c r="P344" s="49"/>
      <c r="Q344" s="49"/>
      <c r="R344" s="89">
        <f>IF(K344="",INDEX(EUconst_DistributionCorrection,1),INDEX(EUconst_DistributionCorrection,MATCH(K344,EUconst_DistributionType,0)))</f>
        <v>1</v>
      </c>
      <c r="S344" s="90">
        <f>IF(OR(L344="",K344=INDEX(EUconst_DistributionType,2),K344=INDEX(EUconst_DistributionType,3)),INDEX(EUconst_ConfidenceLevel,1),INDEX(EUconst_ConfidenceLevel,MATCH(L344,EUconst_UncertaintyType,0)))</f>
        <v>0.682689250166422</v>
      </c>
      <c r="T344" s="91">
        <f>IF(N344="",2,INDEX(EUconst_CorrelationFactor,MATCH(N344,EUconst_CorrelationType,0)))</f>
        <v>2</v>
      </c>
      <c r="U344" s="186">
        <f>IF(M344=INDEX(EUconst_InService,1),1,IF(N344="",2,N344))</f>
        <v>2</v>
      </c>
      <c r="V344" s="91">
        <f>V343</f>
        <v>1</v>
      </c>
      <c r="W344" s="132">
        <f>IF(J344="","",(J344*U344/R344/TINV(1-S344,10^6))^V344)</f>
      </c>
      <c r="X344" s="94" t="b">
        <f>OR(INDEX(EUconst_DistributionType,2)=K344,INDEX(EUconst_DistributionType,3)=K344)</f>
        <v>0</v>
      </c>
      <c r="Y344" s="94" t="b">
        <f>M344=INDEX(EUconst_InService,1)</f>
        <v>0</v>
      </c>
      <c r="Z344" s="73"/>
    </row>
    <row r="345" spans="1:26" s="74" customFormat="1" ht="12.75" customHeight="1">
      <c r="A345" s="49"/>
      <c r="B345" s="50"/>
      <c r="C345" s="76"/>
      <c r="D345" s="87" t="s">
        <v>176</v>
      </c>
      <c r="E345" s="343"/>
      <c r="F345" s="344"/>
      <c r="G345" s="344"/>
      <c r="H345" s="344"/>
      <c r="I345" s="345"/>
      <c r="J345" s="9"/>
      <c r="K345" s="10"/>
      <c r="L345" s="10"/>
      <c r="M345" s="9"/>
      <c r="N345" s="185"/>
      <c r="O345" s="52"/>
      <c r="P345" s="49"/>
      <c r="Q345" s="49"/>
      <c r="R345" s="89">
        <f>IF(K345="",INDEX(EUconst_DistributionCorrection,1),INDEX(EUconst_DistributionCorrection,MATCH(K345,EUconst_DistributionType,0)))</f>
        <v>1</v>
      </c>
      <c r="S345" s="90">
        <f>IF(OR(L345="",K345=INDEX(EUconst_DistributionType,2),K345=INDEX(EUconst_DistributionType,3)),INDEX(EUconst_ConfidenceLevel,1),INDEX(EUconst_ConfidenceLevel,MATCH(L345,EUconst_UncertaintyType,0)))</f>
        <v>0.682689250166422</v>
      </c>
      <c r="T345" s="91">
        <f>IF(N345="",2,INDEX(EUconst_CorrelationFactor,MATCH(N345,EUconst_CorrelationType,0)))</f>
        <v>2</v>
      </c>
      <c r="U345" s="186">
        <f>IF(M345=INDEX(EUconst_InService,1),1,IF(N345="",2,N345))</f>
        <v>2</v>
      </c>
      <c r="V345" s="91">
        <f>V344</f>
        <v>1</v>
      </c>
      <c r="W345" s="132">
        <f>IF(J345="","",(J345*U345/R345/TINV(1-S345,10^6))^V345)</f>
      </c>
      <c r="X345" s="94" t="b">
        <f>OR(INDEX(EUconst_DistributionType,2)=K345,INDEX(EUconst_DistributionType,3)=K345)</f>
        <v>0</v>
      </c>
      <c r="Y345" s="94" t="b">
        <f>M345=INDEX(EUconst_InService,1)</f>
        <v>0</v>
      </c>
      <c r="Z345" s="73">
        <f>IF(H345="","",ABS(I345)^T345*(ABS(H345)*J345/R345/TINV(1-S345,10^6))^2)</f>
      </c>
    </row>
    <row r="346" spans="1:26" s="74" customFormat="1" ht="4.5" customHeight="1">
      <c r="A346" s="49"/>
      <c r="B346" s="50"/>
      <c r="C346" s="76"/>
      <c r="D346" s="16"/>
      <c r="E346" s="77"/>
      <c r="F346" s="77"/>
      <c r="G346" s="77"/>
      <c r="H346" s="77"/>
      <c r="I346" s="77"/>
      <c r="J346" s="77"/>
      <c r="K346" s="77"/>
      <c r="L346" s="77"/>
      <c r="M346" s="77"/>
      <c r="N346" s="77"/>
      <c r="O346" s="52"/>
      <c r="P346" s="49"/>
      <c r="Q346" s="49"/>
      <c r="R346" s="49"/>
      <c r="S346" s="49"/>
      <c r="T346" s="49"/>
      <c r="U346" s="49"/>
      <c r="V346" s="49"/>
      <c r="W346" s="49"/>
      <c r="X346" s="49"/>
      <c r="Y346" s="49"/>
      <c r="Z346" s="73"/>
    </row>
    <row r="347" spans="1:26" s="74" customFormat="1" ht="12.75" customHeight="1">
      <c r="A347" s="49"/>
      <c r="B347" s="50"/>
      <c r="C347" s="76"/>
      <c r="D347" s="84" t="s">
        <v>177</v>
      </c>
      <c r="E347" s="346" t="str">
        <f>Translations!$B$121</f>
        <v>Är mängderna i punkt a korrelerande eller icke-korrelerande?</v>
      </c>
      <c r="F347" s="346"/>
      <c r="G347" s="346"/>
      <c r="H347" s="346"/>
      <c r="I347" s="347"/>
      <c r="J347" s="12"/>
      <c r="O347" s="52"/>
      <c r="P347" s="49"/>
      <c r="Q347" s="49"/>
      <c r="R347" s="49"/>
      <c r="S347" s="49"/>
      <c r="T347" s="91">
        <f>IF(J347="",2,INDEX(EUconst_CorrelationFactor,MATCH(J347,EUconst_CorrelationType,0)))</f>
        <v>2</v>
      </c>
      <c r="U347" s="49"/>
      <c r="V347" s="49"/>
      <c r="W347" s="49"/>
      <c r="X347" s="49"/>
      <c r="Y347" s="49"/>
      <c r="Z347" s="73"/>
    </row>
    <row r="348" spans="1:26" s="74" customFormat="1" ht="25.5" customHeight="1">
      <c r="A348" s="49"/>
      <c r="B348" s="50"/>
      <c r="C348" s="76"/>
      <c r="D348" s="84"/>
      <c r="E348" s="313" t="str">
        <f>Translations!$B$122</f>
        <v>Ange här huruvida mängderna i-v i punkt a är korrelerande eller icke-korrelerande. Om denna punkt lämnas tom antas att mängderna i punkt a är korrelerande.</v>
      </c>
      <c r="F348" s="313"/>
      <c r="G348" s="313"/>
      <c r="H348" s="313"/>
      <c r="I348" s="313"/>
      <c r="J348" s="313"/>
      <c r="K348" s="313"/>
      <c r="O348" s="52"/>
      <c r="P348" s="49"/>
      <c r="Q348" s="49"/>
      <c r="R348" s="49"/>
      <c r="S348" s="49"/>
      <c r="T348" s="103"/>
      <c r="U348" s="49"/>
      <c r="V348" s="49"/>
      <c r="W348" s="49"/>
      <c r="X348" s="49"/>
      <c r="Y348" s="49"/>
      <c r="Z348" s="73"/>
    </row>
    <row r="349" spans="1:26" s="74" customFormat="1" ht="4.5" customHeight="1">
      <c r="A349" s="49"/>
      <c r="B349" s="50"/>
      <c r="C349" s="76"/>
      <c r="D349" s="16"/>
      <c r="E349" s="77"/>
      <c r="F349" s="77"/>
      <c r="G349" s="77"/>
      <c r="H349" s="77"/>
      <c r="J349" s="77"/>
      <c r="K349" s="77"/>
      <c r="O349" s="52"/>
      <c r="P349" s="49"/>
      <c r="Q349" s="49"/>
      <c r="R349" s="49"/>
      <c r="S349" s="49"/>
      <c r="T349" s="49"/>
      <c r="U349" s="49"/>
      <c r="V349" s="49"/>
      <c r="W349" s="49"/>
      <c r="X349" s="49"/>
      <c r="Y349" s="49"/>
      <c r="Z349" s="73"/>
    </row>
    <row r="350" spans="1:26" s="74" customFormat="1" ht="12.75" customHeight="1">
      <c r="A350" s="49"/>
      <c r="B350" s="50"/>
      <c r="C350" s="76"/>
      <c r="D350" s="84" t="s">
        <v>178</v>
      </c>
      <c r="E350" s="314" t="str">
        <f>Translations!$B$123</f>
        <v>Övergripande osäkerhet (k= 1)</v>
      </c>
      <c r="F350" s="314"/>
      <c r="G350" s="314"/>
      <c r="H350" s="314"/>
      <c r="I350" s="348"/>
      <c r="J350" s="113">
        <f>IF(COUNT(W341:W345)=0,"",SUM(W341:W345)^(1/(3-T347)))</f>
      </c>
      <c r="L350" s="77"/>
      <c r="M350" s="114"/>
      <c r="N350" s="77"/>
      <c r="O350" s="52"/>
      <c r="P350" s="49"/>
      <c r="Q350" s="49"/>
      <c r="R350" s="49"/>
      <c r="S350" s="49"/>
      <c r="T350" s="49"/>
      <c r="U350" s="49"/>
      <c r="V350" s="49"/>
      <c r="W350" s="49"/>
      <c r="X350" s="49"/>
      <c r="Y350" s="49"/>
      <c r="Z350" s="73"/>
    </row>
    <row r="351" spans="1:26" s="74" customFormat="1" ht="12.75" customHeight="1">
      <c r="A351" s="49"/>
      <c r="B351" s="50"/>
      <c r="C351" s="76"/>
      <c r="D351" s="84" t="s">
        <v>179</v>
      </c>
      <c r="E351" s="314" t="str">
        <f>Translations!$B$124</f>
        <v>Övergripande osäkerhet (k= 2)</v>
      </c>
      <c r="F351" s="314"/>
      <c r="G351" s="314"/>
      <c r="H351" s="314"/>
      <c r="I351" s="348"/>
      <c r="J351" s="116">
        <f>IF(J350="","",J350*2)</f>
      </c>
      <c r="L351" s="77"/>
      <c r="M351" s="77"/>
      <c r="N351" s="77"/>
      <c r="O351" s="52"/>
      <c r="P351" s="49"/>
      <c r="Q351" s="49"/>
      <c r="R351" s="49"/>
      <c r="S351" s="49"/>
      <c r="T351" s="49"/>
      <c r="U351" s="49"/>
      <c r="V351" s="49"/>
      <c r="W351" s="118"/>
      <c r="X351" s="118"/>
      <c r="Y351" s="118"/>
      <c r="Z351" s="73"/>
    </row>
    <row r="352" spans="1:26" s="74" customFormat="1" ht="41.25" customHeight="1">
      <c r="A352" s="49"/>
      <c r="B352" s="50"/>
      <c r="C352" s="76"/>
      <c r="D352" s="16"/>
      <c r="E352" s="316" t="str">
        <f>Translations!$B$114</f>
        <v>Detta är osäkerheten av bestämmandet av den mängduppgift om bränsle-/materialmängden som används på anläggningen på årsnivå. Detta osäkerhetsvärde jämförs med den största tillåtna osäkerheten som motsvarar bestämningsnivån. Till exempel den största tillåtna osäkerheten som motsvarar nivå 4 för mängduppgiften för bränslen i standardberäkningsmetoden är +/- 1,5 % under kalenderåret.</v>
      </c>
      <c r="F352" s="316"/>
      <c r="G352" s="316"/>
      <c r="H352" s="316"/>
      <c r="I352" s="316"/>
      <c r="J352" s="316"/>
      <c r="K352" s="316"/>
      <c r="L352" s="77"/>
      <c r="M352" s="77"/>
      <c r="N352" s="77"/>
      <c r="O352" s="52"/>
      <c r="P352" s="49"/>
      <c r="Q352" s="49"/>
      <c r="R352" s="49"/>
      <c r="S352" s="49"/>
      <c r="T352" s="49"/>
      <c r="U352" s="49"/>
      <c r="V352" s="49"/>
      <c r="W352" s="49"/>
      <c r="X352" s="49"/>
      <c r="Y352" s="49"/>
      <c r="Z352" s="73"/>
    </row>
    <row r="353" spans="1:31" ht="12.75" customHeight="1" thickBot="1">
      <c r="A353" s="62"/>
      <c r="B353" s="50"/>
      <c r="C353" s="63"/>
      <c r="D353" s="64"/>
      <c r="E353" s="65"/>
      <c r="F353" s="66"/>
      <c r="G353" s="67"/>
      <c r="H353" s="67"/>
      <c r="I353" s="67"/>
      <c r="J353" s="67"/>
      <c r="K353" s="67"/>
      <c r="L353" s="67"/>
      <c r="M353" s="67"/>
      <c r="N353" s="67"/>
      <c r="O353" s="68"/>
      <c r="P353" s="69"/>
      <c r="Q353" s="69"/>
      <c r="R353" s="69"/>
      <c r="S353" s="69"/>
      <c r="T353" s="69"/>
      <c r="U353" s="69"/>
      <c r="V353" s="69"/>
      <c r="W353" s="70"/>
      <c r="X353" s="70"/>
      <c r="Y353" s="70"/>
      <c r="Z353" s="71"/>
      <c r="AA353" s="72"/>
      <c r="AB353" s="72"/>
      <c r="AC353" s="72"/>
      <c r="AD353" s="72"/>
      <c r="AE353" s="72"/>
    </row>
    <row r="354" spans="1:26" s="74" customFormat="1" ht="12.75" customHeight="1" thickBot="1">
      <c r="A354" s="49"/>
      <c r="B354" s="50"/>
      <c r="C354" s="16"/>
      <c r="D354" s="16"/>
      <c r="E354" s="16"/>
      <c r="F354" s="16"/>
      <c r="G354" s="16"/>
      <c r="H354" s="16"/>
      <c r="I354" s="16"/>
      <c r="J354" s="16"/>
      <c r="K354" s="16"/>
      <c r="L354" s="16"/>
      <c r="M354" s="16"/>
      <c r="N354" s="16"/>
      <c r="O354" s="52"/>
      <c r="P354" s="49"/>
      <c r="Q354" s="49"/>
      <c r="R354" s="49"/>
      <c r="S354" s="49"/>
      <c r="T354" s="49"/>
      <c r="U354" s="49"/>
      <c r="V354" s="49"/>
      <c r="W354" s="49"/>
      <c r="X354" s="49"/>
      <c r="Y354" s="49"/>
      <c r="Z354" s="73"/>
    </row>
    <row r="355" spans="1:26" s="74" customFormat="1" ht="15.75" customHeight="1" thickBot="1">
      <c r="A355" s="49"/>
      <c r="B355" s="50"/>
      <c r="C355" s="75">
        <f>C317+1</f>
        <v>10</v>
      </c>
      <c r="D355" s="16"/>
      <c r="E355" s="328" t="str">
        <f>Translations!$B$53</f>
        <v>Detta är ett valfritt verktyg för beräkning av osäkerhet i anslutning till mätning på årsnivå.</v>
      </c>
      <c r="F355" s="328"/>
      <c r="G355" s="328"/>
      <c r="H355" s="328"/>
      <c r="I355" s="328"/>
      <c r="J355" s="328"/>
      <c r="K355" s="328"/>
      <c r="L355" s="328"/>
      <c r="M355" s="328"/>
      <c r="N355" s="328"/>
      <c r="O355" s="52"/>
      <c r="P355" s="49"/>
      <c r="Q355" s="49"/>
      <c r="R355" s="49"/>
      <c r="S355" s="49"/>
      <c r="T355" s="49"/>
      <c r="U355" s="49"/>
      <c r="V355" s="49"/>
      <c r="W355" s="49"/>
      <c r="X355" s="49"/>
      <c r="Y355" s="49"/>
      <c r="Z355" s="73"/>
    </row>
    <row r="356" spans="1:26" s="74" customFormat="1" ht="4.5" customHeight="1">
      <c r="A356" s="49"/>
      <c r="B356" s="50"/>
      <c r="C356" s="76"/>
      <c r="D356" s="16"/>
      <c r="E356" s="77"/>
      <c r="F356" s="77"/>
      <c r="G356" s="77"/>
      <c r="H356" s="77"/>
      <c r="I356" s="77"/>
      <c r="J356" s="77"/>
      <c r="K356" s="77"/>
      <c r="L356" s="77"/>
      <c r="M356" s="77"/>
      <c r="N356" s="77"/>
      <c r="O356" s="52"/>
      <c r="P356" s="49"/>
      <c r="Q356" s="49"/>
      <c r="R356" s="49"/>
      <c r="S356" s="49"/>
      <c r="T356" s="49"/>
      <c r="U356" s="49"/>
      <c r="V356" s="49"/>
      <c r="W356" s="49"/>
      <c r="X356" s="49"/>
      <c r="Y356" s="49"/>
      <c r="Z356" s="73"/>
    </row>
    <row r="357" spans="1:26" s="74" customFormat="1" ht="12.75" customHeight="1">
      <c r="A357" s="49"/>
      <c r="B357" s="50"/>
      <c r="C357" s="76"/>
      <c r="D357" s="16"/>
      <c r="E357" s="319" t="str">
        <f>Translations!$B$117</f>
        <v>Osäkerhet som gäller mängd</v>
      </c>
      <c r="F357" s="322" t="str">
        <f>Translations!$B$68</f>
        <v>Ange den relativa osäkerheten för det enskilda mätningstillfället uttryckt i procent.</v>
      </c>
      <c r="G357" s="322"/>
      <c r="H357" s="322"/>
      <c r="I357" s="322"/>
      <c r="J357" s="322"/>
      <c r="K357" s="322"/>
      <c r="L357" s="322"/>
      <c r="M357" s="322"/>
      <c r="N357" s="322"/>
      <c r="O357" s="52"/>
      <c r="P357" s="49"/>
      <c r="Q357" s="49"/>
      <c r="R357" s="49"/>
      <c r="S357" s="49"/>
      <c r="T357" s="49"/>
      <c r="U357" s="49"/>
      <c r="V357" s="49"/>
      <c r="W357" s="49"/>
      <c r="X357" s="49"/>
      <c r="Y357" s="49"/>
      <c r="Z357" s="73"/>
    </row>
    <row r="358" spans="1:26" s="74" customFormat="1" ht="25.5" customHeight="1">
      <c r="A358" s="49"/>
      <c r="B358" s="50"/>
      <c r="C358" s="76"/>
      <c r="D358" s="16"/>
      <c r="E358" s="325"/>
      <c r="F358" s="322" t="str">
        <f>Translations!$B$70</f>
        <v>Osäkerheten kan erhållas från olika källor, t.ex. det högsta tillåtna felet under drift i enlighet med lagstiftningen om mätinstrument, osäkerhet frånkalibrering, utrustningstillverkarens handlingar osv.</v>
      </c>
      <c r="G358" s="322"/>
      <c r="H358" s="322"/>
      <c r="I358" s="322"/>
      <c r="J358" s="322"/>
      <c r="K358" s="322"/>
      <c r="L358" s="322"/>
      <c r="M358" s="322"/>
      <c r="N358" s="322"/>
      <c r="O358" s="52"/>
      <c r="P358" s="49"/>
      <c r="Q358" s="49"/>
      <c r="R358" s="49"/>
      <c r="S358" s="49"/>
      <c r="T358" s="49"/>
      <c r="U358" s="49"/>
      <c r="V358" s="49"/>
      <c r="W358" s="49"/>
      <c r="X358" s="49"/>
      <c r="Y358" s="49"/>
      <c r="Z358" s="73"/>
    </row>
    <row r="359" spans="1:26" s="74" customFormat="1" ht="25.5" customHeight="1">
      <c r="A359" s="49"/>
      <c r="B359" s="50"/>
      <c r="C359" s="76"/>
      <c r="D359" s="16"/>
      <c r="E359" s="321"/>
      <c r="F359" s="322" t="str">
        <f>Translations!$B$71</f>
        <v>Osäkerhetsfördelningens typ och täckning i anslutning till procentandelen i fråga (standard eller utvidgad) ska meddelas i de följande kolumnerna (se nedan).</v>
      </c>
      <c r="G359" s="322"/>
      <c r="H359" s="322"/>
      <c r="I359" s="322"/>
      <c r="J359" s="322"/>
      <c r="K359" s="322"/>
      <c r="L359" s="322"/>
      <c r="M359" s="322"/>
      <c r="N359" s="322"/>
      <c r="O359" s="52"/>
      <c r="P359" s="49"/>
      <c r="Q359" s="49"/>
      <c r="R359" s="49"/>
      <c r="S359" s="49"/>
      <c r="T359" s="49"/>
      <c r="U359" s="49"/>
      <c r="V359" s="49"/>
      <c r="W359" s="49"/>
      <c r="X359" s="49"/>
      <c r="Y359" s="49"/>
      <c r="Z359" s="73"/>
    </row>
    <row r="360" spans="1:26" s="74" customFormat="1" ht="12.75" customHeight="1">
      <c r="A360" s="49"/>
      <c r="B360" s="50"/>
      <c r="C360" s="76"/>
      <c r="D360" s="16"/>
      <c r="E360" s="319" t="str">
        <f>Translations!$B$72</f>
        <v>Fördelningstyp</v>
      </c>
      <c r="F360" s="322" t="str">
        <f>Translations!$B$73</f>
        <v>Ange här den fördelningstyp som lämpar sig för osäkerheten genom att välja ett av följande alternativ (rullgardinsmeny):</v>
      </c>
      <c r="G360" s="322"/>
      <c r="H360" s="322"/>
      <c r="I360" s="322"/>
      <c r="J360" s="322"/>
      <c r="K360" s="322"/>
      <c r="L360" s="322"/>
      <c r="M360" s="322"/>
      <c r="N360" s="322"/>
      <c r="O360" s="52"/>
      <c r="P360" s="49"/>
      <c r="Q360" s="49"/>
      <c r="R360" s="49"/>
      <c r="S360" s="49"/>
      <c r="T360" s="49"/>
      <c r="U360" s="49"/>
      <c r="V360" s="49"/>
      <c r="W360" s="49"/>
      <c r="X360" s="49"/>
      <c r="Y360" s="49"/>
      <c r="Z360" s="73"/>
    </row>
    <row r="361" spans="1:26" s="74" customFormat="1" ht="25.5" customHeight="1">
      <c r="A361" s="78"/>
      <c r="B361" s="50"/>
      <c r="C361" s="16"/>
      <c r="D361" s="16"/>
      <c r="E361" s="325"/>
      <c r="F361" s="83" t="s">
        <v>41</v>
      </c>
      <c r="G361" s="313" t="str">
        <f>Translations!$B$74</f>
        <v>normalfördelning: en fördelning av detta slag förekommer i typiska fall i fråga om osäkerheter som erhålls från kalibreringsrapporter, utrustningstillverkarens handlingar och kombinerade osäkerheter.</v>
      </c>
      <c r="H361" s="313"/>
      <c r="I361" s="313"/>
      <c r="J361" s="313"/>
      <c r="K361" s="313"/>
      <c r="L361" s="313"/>
      <c r="M361" s="313"/>
      <c r="N361" s="313"/>
      <c r="O361" s="80"/>
      <c r="P361" s="81"/>
      <c r="Q361" s="81"/>
      <c r="R361" s="81"/>
      <c r="S361" s="81"/>
      <c r="T361" s="81"/>
      <c r="U361" s="81"/>
      <c r="V361" s="81"/>
      <c r="W361" s="82"/>
      <c r="X361" s="82"/>
      <c r="Y361" s="82"/>
      <c r="Z361" s="73"/>
    </row>
    <row r="362" spans="1:26" s="74" customFormat="1" ht="12.75" customHeight="1">
      <c r="A362" s="78"/>
      <c r="B362" s="50"/>
      <c r="C362" s="16"/>
      <c r="D362" s="16"/>
      <c r="E362" s="325"/>
      <c r="F362" s="83" t="s">
        <v>41</v>
      </c>
      <c r="G362" s="313" t="str">
        <f>Translations!$B$118</f>
        <v>jämn fördelning: en fördelning av detta slag förekommer i typiska fall i fråga om största tillåtna fel, toleranser och osäkerheter som meddelas i referenshandlingar.</v>
      </c>
      <c r="H362" s="313"/>
      <c r="I362" s="313"/>
      <c r="J362" s="313"/>
      <c r="K362" s="313"/>
      <c r="L362" s="313"/>
      <c r="M362" s="313"/>
      <c r="N362" s="313"/>
      <c r="O362" s="80"/>
      <c r="P362" s="81"/>
      <c r="Q362" s="81"/>
      <c r="R362" s="81"/>
      <c r="S362" s="81"/>
      <c r="T362" s="81"/>
      <c r="U362" s="81"/>
      <c r="V362" s="81"/>
      <c r="W362" s="82"/>
      <c r="X362" s="82"/>
      <c r="Y362" s="82"/>
      <c r="Z362" s="73"/>
    </row>
    <row r="363" spans="1:26" s="74" customFormat="1" ht="25.5" customHeight="1">
      <c r="A363" s="78"/>
      <c r="B363" s="50"/>
      <c r="C363" s="16"/>
      <c r="D363" s="16"/>
      <c r="E363" s="325"/>
      <c r="F363" s="83" t="s">
        <v>41</v>
      </c>
      <c r="G363" s="313" t="str">
        <f>Translations!$B$76</f>
        <v>triangelfördelning: en fördelning av detta slag används typiskt t.ex. i fall i vilka det endast finns lite populationsdata eller i vilka relationen mellan variabler är känd men datamängden är liten osv.</v>
      </c>
      <c r="H363" s="313"/>
      <c r="I363" s="313"/>
      <c r="J363" s="313"/>
      <c r="K363" s="313"/>
      <c r="L363" s="313"/>
      <c r="M363" s="313"/>
      <c r="N363" s="313"/>
      <c r="O363" s="80"/>
      <c r="P363" s="81"/>
      <c r="Q363" s="81"/>
      <c r="R363" s="81"/>
      <c r="S363" s="81"/>
      <c r="T363" s="81"/>
      <c r="U363" s="81"/>
      <c r="V363" s="81"/>
      <c r="W363" s="82"/>
      <c r="X363" s="82"/>
      <c r="Y363" s="82"/>
      <c r="Z363" s="73"/>
    </row>
    <row r="364" spans="1:26" s="74" customFormat="1" ht="12.75" customHeight="1">
      <c r="A364" s="78"/>
      <c r="B364" s="50"/>
      <c r="C364" s="16"/>
      <c r="D364" s="16"/>
      <c r="E364" s="321"/>
      <c r="F364" s="83" t="s">
        <v>41</v>
      </c>
      <c r="G364" s="326" t="str">
        <f>Translations!$B$119</f>
        <v>okänd fördelning: om fördelningstypen är okänd, är antagandet att typen är jämn fördelning.</v>
      </c>
      <c r="H364" s="326"/>
      <c r="I364" s="326"/>
      <c r="J364" s="326"/>
      <c r="K364" s="326"/>
      <c r="L364" s="326"/>
      <c r="M364" s="326"/>
      <c r="N364" s="326"/>
      <c r="O364" s="80"/>
      <c r="P364" s="81"/>
      <c r="Q364" s="81"/>
      <c r="R364" s="81"/>
      <c r="S364" s="81"/>
      <c r="T364" s="81"/>
      <c r="U364" s="81"/>
      <c r="V364" s="81"/>
      <c r="W364" s="82"/>
      <c r="X364" s="82"/>
      <c r="Y364" s="82"/>
      <c r="Z364" s="73"/>
    </row>
    <row r="365" spans="1:26" s="74" customFormat="1" ht="12.75" customHeight="1">
      <c r="A365" s="49"/>
      <c r="B365" s="50"/>
      <c r="C365" s="76"/>
      <c r="D365" s="16"/>
      <c r="E365" s="319" t="str">
        <f>Translations!$B$78</f>
        <v>Standardosäkerhet eller utvidgad osäkerhet?</v>
      </c>
      <c r="F365" s="322" t="str">
        <f>Translations!$B$79</f>
        <v>Om normalfördelning används som typ, ange här om den osäkerhet som anges är en standardosäkerhet (1σ, k=1, 68 %) eller utvidgad osäkerhet (2σ, k=2, 95 %).</v>
      </c>
      <c r="G365" s="322"/>
      <c r="H365" s="322"/>
      <c r="I365" s="322"/>
      <c r="J365" s="322"/>
      <c r="K365" s="322"/>
      <c r="L365" s="322"/>
      <c r="M365" s="322"/>
      <c r="N365" s="322"/>
      <c r="O365" s="52"/>
      <c r="P365" s="49"/>
      <c r="Q365" s="49"/>
      <c r="R365" s="49"/>
      <c r="S365" s="49"/>
      <c r="T365" s="49"/>
      <c r="U365" s="49"/>
      <c r="V365" s="49"/>
      <c r="W365" s="49"/>
      <c r="X365" s="49"/>
      <c r="Y365" s="49"/>
      <c r="Z365" s="73"/>
    </row>
    <row r="366" spans="1:26" s="74" customFormat="1" ht="25.5" customHeight="1">
      <c r="A366" s="49"/>
      <c r="B366" s="50"/>
      <c r="C366" s="76"/>
      <c r="D366" s="16"/>
      <c r="E366" s="321"/>
      <c r="F366" s="322" t="str">
        <f>Translations!$B$80</f>
        <v>För alla övriga fördelningstyper är denna cell grå (ej relevant, uppgift kan inte matas i fältet).</v>
      </c>
      <c r="G366" s="322"/>
      <c r="H366" s="322"/>
      <c r="I366" s="322"/>
      <c r="J366" s="322"/>
      <c r="K366" s="322"/>
      <c r="L366" s="322"/>
      <c r="M366" s="322"/>
      <c r="N366" s="322"/>
      <c r="O366" s="52"/>
      <c r="P366" s="49"/>
      <c r="Q366" s="49"/>
      <c r="R366" s="49"/>
      <c r="S366" s="49"/>
      <c r="T366" s="49"/>
      <c r="U366" s="49"/>
      <c r="V366" s="49"/>
      <c r="W366" s="49"/>
      <c r="X366" s="49"/>
      <c r="Y366" s="49"/>
      <c r="Z366" s="73"/>
    </row>
    <row r="367" spans="1:26" s="74" customFormat="1" ht="25.5" customHeight="1">
      <c r="A367" s="49"/>
      <c r="B367" s="50"/>
      <c r="C367" s="76"/>
      <c r="D367" s="16"/>
      <c r="E367" s="319" t="str">
        <f>Translations!$B$81</f>
        <v>Är osäkerhetsvärdet "i drift"?</v>
      </c>
      <c r="F367" s="322" t="str">
        <f>Translations!$B$82</f>
        <v>Välj här om den osäkerhet som anges är "i drift" eller inte. "I drift" betyder att den fastställda osäkerheten tar hänsyn till alla parametrar som påverkar mätinstrumentets osäkerhet medan den används, t.ex. krypning.</v>
      </c>
      <c r="G367" s="322"/>
      <c r="H367" s="322"/>
      <c r="I367" s="322"/>
      <c r="J367" s="322"/>
      <c r="K367" s="322"/>
      <c r="L367" s="322"/>
      <c r="M367" s="322"/>
      <c r="N367" s="322"/>
      <c r="O367" s="52"/>
      <c r="P367" s="49"/>
      <c r="Q367" s="49"/>
      <c r="R367" s="49"/>
      <c r="S367" s="49"/>
      <c r="T367" s="49"/>
      <c r="U367" s="49"/>
      <c r="V367" s="49"/>
      <c r="W367" s="49"/>
      <c r="X367" s="49"/>
      <c r="Y367" s="49"/>
      <c r="Z367" s="73"/>
    </row>
    <row r="368" spans="1:26" s="74" customFormat="1" ht="25.5" customHeight="1">
      <c r="A368" s="49"/>
      <c r="B368" s="50"/>
      <c r="C368" s="76"/>
      <c r="D368" s="16"/>
      <c r="E368" s="321"/>
      <c r="F368" s="322" t="str">
        <f>Translations!$B$83</f>
        <v>Osäkerheten är "ej i drift", om det är fråga om det högsta tillåtna felet (MPE) osv.</v>
      </c>
      <c r="G368" s="322"/>
      <c r="H368" s="322"/>
      <c r="I368" s="322"/>
      <c r="J368" s="322"/>
      <c r="K368" s="322"/>
      <c r="L368" s="322"/>
      <c r="M368" s="322"/>
      <c r="N368" s="322"/>
      <c r="O368" s="52"/>
      <c r="P368" s="49"/>
      <c r="Q368" s="49"/>
      <c r="R368" s="49"/>
      <c r="S368" s="49"/>
      <c r="T368" s="49"/>
      <c r="U368" s="49"/>
      <c r="V368" s="49"/>
      <c r="W368" s="49"/>
      <c r="X368" s="49"/>
      <c r="Y368" s="49"/>
      <c r="Z368" s="73"/>
    </row>
    <row r="369" spans="1:26" s="74" customFormat="1" ht="12.75" customHeight="1">
      <c r="A369" s="49"/>
      <c r="B369" s="50"/>
      <c r="C369" s="76"/>
      <c r="D369" s="16"/>
      <c r="E369" s="319" t="str">
        <f>Translations!$B$84</f>
        <v>Justeringsfaktor </v>
      </c>
      <c r="F369" s="322" t="str">
        <f>Translations!$B$85</f>
        <v>Ange här den justeringsfaktor som används för att omvandla osäkerhetsvärdet från formen "ej i drift" till formen "i drift". Om "i drift" redan valts ovan, är cellen grå och värdet 1.</v>
      </c>
      <c r="G369" s="322"/>
      <c r="H369" s="322"/>
      <c r="I369" s="322"/>
      <c r="J369" s="322"/>
      <c r="K369" s="322"/>
      <c r="L369" s="322"/>
      <c r="M369" s="322"/>
      <c r="N369" s="322"/>
      <c r="O369" s="52"/>
      <c r="P369" s="49"/>
      <c r="Q369" s="49"/>
      <c r="R369" s="49"/>
      <c r="S369" s="49"/>
      <c r="T369" s="49"/>
      <c r="U369" s="49"/>
      <c r="V369" s="49"/>
      <c r="W369" s="49"/>
      <c r="X369" s="49"/>
      <c r="Y369" s="49"/>
      <c r="Z369" s="73"/>
    </row>
    <row r="370" spans="1:26" s="74" customFormat="1" ht="54.75" customHeight="1">
      <c r="A370" s="49"/>
      <c r="B370" s="50"/>
      <c r="C370" s="76"/>
      <c r="D370" s="16"/>
      <c r="E370" s="320"/>
      <c r="F370" s="323" t="str">
        <f>Translations!$B$86</f>
        <v>Mer information om tillämpning av justeringsfaktorn finns i GD4 och i Energimyndighetens anvisning om osäkerhetsbedömning. Om osäkerheten är det högsta tillåtna felet som anges i lagstiftningen om mätinstrument (MPE), kontrollera att du anger osäkerheten då MPE är i användning (MPES) i enlighet med det som fastställs i lagstiftningen (MPES är ofta två gånger MPE, men inte alltid). Observera att justeringsfaktorn är en annan omständighet än faktorn 2 som omvandlar standardosäkerhet till utvidgad osäkerhet (gäller normalfördelningar).</v>
      </c>
      <c r="G370" s="323"/>
      <c r="H370" s="323"/>
      <c r="I370" s="323"/>
      <c r="J370" s="323"/>
      <c r="K370" s="323"/>
      <c r="L370" s="323"/>
      <c r="M370" s="323"/>
      <c r="N370" s="323"/>
      <c r="O370" s="52"/>
      <c r="P370" s="49"/>
      <c r="Q370" s="49"/>
      <c r="R370" s="49"/>
      <c r="S370" s="49"/>
      <c r="T370" s="49"/>
      <c r="U370" s="49"/>
      <c r="V370" s="49"/>
      <c r="W370" s="49"/>
      <c r="X370" s="49"/>
      <c r="Y370" s="49"/>
      <c r="Z370" s="73"/>
    </row>
    <row r="371" spans="1:26" s="74" customFormat="1" ht="12.75" customHeight="1">
      <c r="A371" s="49"/>
      <c r="B371" s="50"/>
      <c r="C371" s="76"/>
      <c r="D371" s="16"/>
      <c r="E371" s="321"/>
      <c r="F371" s="324" t="str">
        <f>Translations!$B$87</f>
        <v>Om ingen siffra matas in som justeringsfaktor används siffran 2 då osäkerheten omvandlas till formen "i drift" vid beräkningen.</v>
      </c>
      <c r="G371" s="324"/>
      <c r="H371" s="324"/>
      <c r="I371" s="324"/>
      <c r="J371" s="324"/>
      <c r="K371" s="324"/>
      <c r="L371" s="324"/>
      <c r="M371" s="324"/>
      <c r="N371" s="324"/>
      <c r="O371" s="52"/>
      <c r="P371" s="49"/>
      <c r="Q371" s="49"/>
      <c r="R371" s="49"/>
      <c r="S371" s="49"/>
      <c r="T371" s="49"/>
      <c r="U371" s="49"/>
      <c r="V371" s="49"/>
      <c r="W371" s="49"/>
      <c r="X371" s="49"/>
      <c r="Y371" s="49"/>
      <c r="Z371" s="73"/>
    </row>
    <row r="372" spans="1:26" s="74" customFormat="1" ht="12.75" customHeight="1">
      <c r="A372" s="49"/>
      <c r="B372" s="50"/>
      <c r="C372" s="76"/>
      <c r="D372" s="16"/>
      <c r="E372" s="319" t="str">
        <f>Translations!$B$88</f>
        <v>Korrelerande eller icke-korrelerande?</v>
      </c>
      <c r="F372" s="322" t="str">
        <f>Translations!$B$89</f>
        <v>Ange här uppgift om huruvida de enskilda mätresultaten är korrelerande eller icke-korrelerande.</v>
      </c>
      <c r="G372" s="322"/>
      <c r="H372" s="322"/>
      <c r="I372" s="322"/>
      <c r="J372" s="322"/>
      <c r="K372" s="322"/>
      <c r="L372" s="322"/>
      <c r="M372" s="322"/>
      <c r="N372" s="322"/>
      <c r="O372" s="52"/>
      <c r="P372" s="49"/>
      <c r="Q372" s="49"/>
      <c r="R372" s="49"/>
      <c r="S372" s="49"/>
      <c r="T372" s="49"/>
      <c r="U372" s="49"/>
      <c r="V372" s="49"/>
      <c r="W372" s="49"/>
      <c r="X372" s="49"/>
      <c r="Y372" s="49"/>
      <c r="Z372" s="73"/>
    </row>
    <row r="373" spans="1:26" s="74" customFormat="1" ht="20.25" customHeight="1">
      <c r="A373" s="49"/>
      <c r="B373" s="50"/>
      <c r="C373" s="76"/>
      <c r="D373" s="16"/>
      <c r="E373" s="325"/>
      <c r="F373" s="322" t="str">
        <f>Translations!$B$90</f>
        <v>Två mätresultat är korrelerande om till exempel avvikelsen från "verkligt värde" systematiskt går i samma riktning och inte uppvisar en slumpmässig fördelning.</v>
      </c>
      <c r="G373" s="322"/>
      <c r="H373" s="322"/>
      <c r="I373" s="322"/>
      <c r="J373" s="322"/>
      <c r="K373" s="322"/>
      <c r="L373" s="322"/>
      <c r="M373" s="322"/>
      <c r="N373" s="322"/>
      <c r="O373" s="52"/>
      <c r="P373" s="49"/>
      <c r="Q373" s="49"/>
      <c r="R373" s="49"/>
      <c r="S373" s="49"/>
      <c r="T373" s="49"/>
      <c r="U373" s="49"/>
      <c r="V373" s="49"/>
      <c r="W373" s="49"/>
      <c r="X373" s="49"/>
      <c r="Y373" s="49"/>
      <c r="Z373" s="73"/>
    </row>
    <row r="374" spans="1:26" s="74" customFormat="1" ht="24" customHeight="1">
      <c r="A374" s="49"/>
      <c r="B374" s="50"/>
      <c r="C374" s="76"/>
      <c r="D374" s="16"/>
      <c r="E374" s="325"/>
      <c r="F374" s="322" t="str">
        <f>Translations!$B$91</f>
        <v>Mätresultat kan vara korrelerande om samma mätinstrument eller mätmetod används vid mätningen.</v>
      </c>
      <c r="G374" s="322"/>
      <c r="H374" s="322"/>
      <c r="I374" s="322"/>
      <c r="J374" s="322"/>
      <c r="K374" s="322"/>
      <c r="L374" s="322"/>
      <c r="M374" s="322"/>
      <c r="N374" s="322"/>
      <c r="O374" s="52"/>
      <c r="P374" s="49"/>
      <c r="Q374" s="49"/>
      <c r="R374" s="49"/>
      <c r="S374" s="49"/>
      <c r="T374" s="49"/>
      <c r="U374" s="49"/>
      <c r="V374" s="49"/>
      <c r="W374" s="49"/>
      <c r="X374" s="49"/>
      <c r="Y374" s="49"/>
      <c r="Z374" s="73"/>
    </row>
    <row r="375" spans="1:26" s="74" customFormat="1" ht="24" customHeight="1">
      <c r="A375" s="49"/>
      <c r="B375" s="50"/>
      <c r="C375" s="76"/>
      <c r="D375" s="16"/>
      <c r="E375" s="325"/>
      <c r="F375" s="322" t="str">
        <f>Translations!$B$92</f>
        <v>Exempel: Vare parti fast bränsle som levereras till anläggningen mäts med verksamhetsutövarens bilvåg. I detta fall kan mätningstillfällena antas vara korrelerande.</v>
      </c>
      <c r="G375" s="322"/>
      <c r="H375" s="322"/>
      <c r="I375" s="322"/>
      <c r="J375" s="322"/>
      <c r="K375" s="322"/>
      <c r="L375" s="322"/>
      <c r="M375" s="322"/>
      <c r="N375" s="322"/>
      <c r="O375" s="52"/>
      <c r="P375" s="49"/>
      <c r="Q375" s="49"/>
      <c r="R375" s="49"/>
      <c r="S375" s="49"/>
      <c r="T375" s="49"/>
      <c r="U375" s="49"/>
      <c r="V375" s="49"/>
      <c r="W375" s="49"/>
      <c r="X375" s="49"/>
      <c r="Y375" s="49"/>
      <c r="Z375" s="73"/>
    </row>
    <row r="376" spans="1:26" s="74" customFormat="1" ht="12.75" customHeight="1">
      <c r="A376" s="49"/>
      <c r="B376" s="50"/>
      <c r="C376" s="76"/>
      <c r="D376" s="16"/>
      <c r="E376" s="77"/>
      <c r="F376" s="77"/>
      <c r="G376" s="77"/>
      <c r="H376" s="77"/>
      <c r="I376" s="77"/>
      <c r="J376" s="77"/>
      <c r="K376" s="77"/>
      <c r="L376" s="77"/>
      <c r="M376" s="77"/>
      <c r="N376" s="77"/>
      <c r="O376" s="52"/>
      <c r="P376" s="49"/>
      <c r="Q376" s="49"/>
      <c r="R376" s="49"/>
      <c r="S376" s="49"/>
      <c r="T376" s="49"/>
      <c r="U376" s="49"/>
      <c r="V376" s="49"/>
      <c r="W376" s="49"/>
      <c r="X376" s="49"/>
      <c r="Y376" s="49"/>
      <c r="Z376" s="73"/>
    </row>
    <row r="377" spans="1:26" s="74" customFormat="1" ht="12.75" customHeight="1">
      <c r="A377" s="49"/>
      <c r="B377" s="50"/>
      <c r="C377" s="76"/>
      <c r="D377" s="84" t="s">
        <v>172</v>
      </c>
      <c r="E377" s="317" t="str">
        <f>Translations!$B$93</f>
        <v>Mängduppgift om bränsle-/materialmängd som levererats till/förbrukats på anläggningen</v>
      </c>
      <c r="F377" s="317"/>
      <c r="G377" s="317"/>
      <c r="H377" s="317"/>
      <c r="I377" s="317"/>
      <c r="J377" s="317"/>
      <c r="K377" s="317"/>
      <c r="L377" s="317"/>
      <c r="M377" s="317"/>
      <c r="N377" s="318"/>
      <c r="O377" s="52"/>
      <c r="P377" s="49"/>
      <c r="Q377" s="49"/>
      <c r="R377" s="49"/>
      <c r="S377" s="49"/>
      <c r="T377" s="49"/>
      <c r="U377" s="49"/>
      <c r="V377" s="49"/>
      <c r="W377" s="49"/>
      <c r="X377" s="49"/>
      <c r="Y377" s="49"/>
      <c r="Z377" s="73"/>
    </row>
    <row r="378" spans="1:26" s="74" customFormat="1" ht="48" customHeight="1">
      <c r="A378" s="49"/>
      <c r="B378" s="50"/>
      <c r="C378" s="76"/>
      <c r="D378" s="16"/>
      <c r="E378" s="349" t="str">
        <f>Translations!$B$120</f>
        <v>Mängd – ange parametern</v>
      </c>
      <c r="F378" s="350"/>
      <c r="G378" s="350"/>
      <c r="H378" s="350"/>
      <c r="I378" s="351"/>
      <c r="J378" s="85" t="str">
        <f>Translations!$B$117</f>
        <v>Osäkerhet som gäller mängd</v>
      </c>
      <c r="K378" s="85" t="str">
        <f>Translations!$B$72</f>
        <v>Fördelningstyp</v>
      </c>
      <c r="L378" s="85" t="str">
        <f>Translations!$B$78</f>
        <v>Standardosäkerhet eller utvidgad osäkerhet?</v>
      </c>
      <c r="M378" s="85" t="str">
        <f>Translations!$B$81</f>
        <v>Är osäkerhetsvärdet "i drift"?</v>
      </c>
      <c r="N378" s="85" t="str">
        <f>Translations!$B$84</f>
        <v>Justeringsfaktor </v>
      </c>
      <c r="O378" s="52"/>
      <c r="P378" s="49"/>
      <c r="Q378" s="49"/>
      <c r="R378" s="86" t="s">
        <v>166</v>
      </c>
      <c r="S378" s="86" t="s">
        <v>164</v>
      </c>
      <c r="T378" s="86" t="s">
        <v>165</v>
      </c>
      <c r="U378" s="86" t="s">
        <v>190</v>
      </c>
      <c r="V378" s="49" t="s">
        <v>170</v>
      </c>
      <c r="W378" s="86" t="s">
        <v>167</v>
      </c>
      <c r="X378" s="86" t="s">
        <v>168</v>
      </c>
      <c r="Y378" s="86" t="s">
        <v>191</v>
      </c>
      <c r="Z378" s="73"/>
    </row>
    <row r="379" spans="1:26" s="74" customFormat="1" ht="12.75" customHeight="1">
      <c r="A379" s="49"/>
      <c r="B379" s="50"/>
      <c r="C379" s="76"/>
      <c r="D379" s="87" t="s">
        <v>173</v>
      </c>
      <c r="E379" s="352"/>
      <c r="F379" s="353"/>
      <c r="G379" s="353"/>
      <c r="H379" s="353"/>
      <c r="I379" s="354"/>
      <c r="J379" s="3"/>
      <c r="K379" s="4"/>
      <c r="L379" s="4"/>
      <c r="M379" s="6"/>
      <c r="N379" s="183"/>
      <c r="O379" s="52"/>
      <c r="P379" s="49"/>
      <c r="Q379" s="49"/>
      <c r="R379" s="89">
        <f>IF(K379="",INDEX(EUconst_DistributionCorrection,1),INDEX(EUconst_DistributionCorrection,MATCH(K379,EUconst_DistributionType,0)))</f>
        <v>1</v>
      </c>
      <c r="S379" s="90">
        <f>IF(OR(L379="",K379=INDEX(EUconst_DistributionType,2),K379=INDEX(EUconst_DistributionType,3)),INDEX(EUconst_ConfidenceLevel,1),INDEX(EUconst_ConfidenceLevel,MATCH(L379,EUconst_UncertaintyType,0)))</f>
        <v>0.682689250166422</v>
      </c>
      <c r="T379" s="91">
        <f>IF(N379="",2,INDEX(EUconst_CorrelationFactor,MATCH(N379,EUconst_CorrelationType,0)))</f>
        <v>2</v>
      </c>
      <c r="U379" s="186">
        <f>IF(M379=INDEX(EUconst_InService,1),1,IF(N379="",2,N379))</f>
        <v>2</v>
      </c>
      <c r="V379" s="91">
        <f>IF(J385="",1,3-T385)</f>
        <v>1</v>
      </c>
      <c r="W379" s="132">
        <f>IF(J379="","",(J379*U379/R379/TINV(1-S379,10^6))^V379)</f>
      </c>
      <c r="X379" s="94" t="b">
        <f>OR(INDEX(EUconst_DistributionType,2)=K379,INDEX(EUconst_DistributionType,3)=K379)</f>
        <v>0</v>
      </c>
      <c r="Y379" s="94" t="b">
        <f>M379=INDEX(EUconst_InService,1)</f>
        <v>0</v>
      </c>
      <c r="Z379" s="73"/>
    </row>
    <row r="380" spans="1:26" s="74" customFormat="1" ht="12.75" customHeight="1">
      <c r="A380" s="49"/>
      <c r="B380" s="50"/>
      <c r="C380" s="76"/>
      <c r="D380" s="87" t="s">
        <v>174</v>
      </c>
      <c r="E380" s="343"/>
      <c r="F380" s="344"/>
      <c r="G380" s="344"/>
      <c r="H380" s="344"/>
      <c r="I380" s="345"/>
      <c r="J380" s="6"/>
      <c r="K380" s="7"/>
      <c r="L380" s="7"/>
      <c r="M380" s="6"/>
      <c r="N380" s="184"/>
      <c r="O380" s="52"/>
      <c r="P380" s="49"/>
      <c r="Q380" s="49"/>
      <c r="R380" s="89">
        <f>IF(K380="",INDEX(EUconst_DistributionCorrection,1),INDEX(EUconst_DistributionCorrection,MATCH(K380,EUconst_DistributionType,0)))</f>
        <v>1</v>
      </c>
      <c r="S380" s="90">
        <f>IF(OR(L380="",K380=INDEX(EUconst_DistributionType,2),K380=INDEX(EUconst_DistributionType,3)),INDEX(EUconst_ConfidenceLevel,1),INDEX(EUconst_ConfidenceLevel,MATCH(L380,EUconst_UncertaintyType,0)))</f>
        <v>0.682689250166422</v>
      </c>
      <c r="T380" s="91">
        <f>IF(N380="",2,INDEX(EUconst_CorrelationFactor,MATCH(N380,EUconst_CorrelationType,0)))</f>
        <v>2</v>
      </c>
      <c r="U380" s="186">
        <f>IF(M380=INDEX(EUconst_InService,1),1,IF(N380="",2,N380))</f>
        <v>2</v>
      </c>
      <c r="V380" s="91">
        <f>V379</f>
        <v>1</v>
      </c>
      <c r="W380" s="132">
        <f>IF(J380="","",(J380*U380/R380/TINV(1-S380,10^6))^V380)</f>
      </c>
      <c r="X380" s="94" t="b">
        <f>OR(INDEX(EUconst_DistributionType,2)=K380,INDEX(EUconst_DistributionType,3)=K380)</f>
        <v>0</v>
      </c>
      <c r="Y380" s="94" t="b">
        <f>M380=INDEX(EUconst_InService,1)</f>
        <v>0</v>
      </c>
      <c r="Z380" s="73"/>
    </row>
    <row r="381" spans="1:26" s="74" customFormat="1" ht="12.75" customHeight="1">
      <c r="A381" s="49"/>
      <c r="B381" s="50"/>
      <c r="C381" s="76"/>
      <c r="D381" s="87" t="s">
        <v>171</v>
      </c>
      <c r="E381" s="343"/>
      <c r="F381" s="344"/>
      <c r="G381" s="344"/>
      <c r="H381" s="344"/>
      <c r="I381" s="345"/>
      <c r="J381" s="6"/>
      <c r="K381" s="7"/>
      <c r="L381" s="7"/>
      <c r="M381" s="6"/>
      <c r="N381" s="184"/>
      <c r="O381" s="52"/>
      <c r="P381" s="49"/>
      <c r="Q381" s="49"/>
      <c r="R381" s="89">
        <f>IF(K381="",INDEX(EUconst_DistributionCorrection,1),INDEX(EUconst_DistributionCorrection,MATCH(K381,EUconst_DistributionType,0)))</f>
        <v>1</v>
      </c>
      <c r="S381" s="90">
        <f>IF(OR(L381="",K381=INDEX(EUconst_DistributionType,2),K381=INDEX(EUconst_DistributionType,3)),INDEX(EUconst_ConfidenceLevel,1),INDEX(EUconst_ConfidenceLevel,MATCH(L381,EUconst_UncertaintyType,0)))</f>
        <v>0.682689250166422</v>
      </c>
      <c r="T381" s="91">
        <f>IF(N381="",2,INDEX(EUconst_CorrelationFactor,MATCH(N381,EUconst_CorrelationType,0)))</f>
        <v>2</v>
      </c>
      <c r="U381" s="186">
        <f>IF(M381=INDEX(EUconst_InService,1),1,IF(N381="",2,N381))</f>
        <v>2</v>
      </c>
      <c r="V381" s="91">
        <f>V380</f>
        <v>1</v>
      </c>
      <c r="W381" s="132">
        <f>IF(J381="","",(J381*U381/R381/TINV(1-S381,10^6))^V381)</f>
      </c>
      <c r="X381" s="94" t="b">
        <f>OR(INDEX(EUconst_DistributionType,2)=K381,INDEX(EUconst_DistributionType,3)=K381)</f>
        <v>0</v>
      </c>
      <c r="Y381" s="94" t="b">
        <f>M381=INDEX(EUconst_InService,1)</f>
        <v>0</v>
      </c>
      <c r="Z381" s="73"/>
    </row>
    <row r="382" spans="1:26" s="74" customFormat="1" ht="12.75" customHeight="1">
      <c r="A382" s="49"/>
      <c r="B382" s="50"/>
      <c r="C382" s="76"/>
      <c r="D382" s="87" t="s">
        <v>175</v>
      </c>
      <c r="E382" s="343"/>
      <c r="F382" s="344"/>
      <c r="G382" s="344"/>
      <c r="H382" s="344"/>
      <c r="I382" s="345"/>
      <c r="J382" s="6"/>
      <c r="K382" s="7"/>
      <c r="L382" s="7"/>
      <c r="M382" s="6"/>
      <c r="N382" s="184"/>
      <c r="O382" s="52"/>
      <c r="P382" s="49"/>
      <c r="Q382" s="49"/>
      <c r="R382" s="89">
        <f>IF(K382="",INDEX(EUconst_DistributionCorrection,1),INDEX(EUconst_DistributionCorrection,MATCH(K382,EUconst_DistributionType,0)))</f>
        <v>1</v>
      </c>
      <c r="S382" s="90">
        <f>IF(OR(L382="",K382=INDEX(EUconst_DistributionType,2),K382=INDEX(EUconst_DistributionType,3)),INDEX(EUconst_ConfidenceLevel,1),INDEX(EUconst_ConfidenceLevel,MATCH(L382,EUconst_UncertaintyType,0)))</f>
        <v>0.682689250166422</v>
      </c>
      <c r="T382" s="91">
        <f>IF(N382="",2,INDEX(EUconst_CorrelationFactor,MATCH(N382,EUconst_CorrelationType,0)))</f>
        <v>2</v>
      </c>
      <c r="U382" s="186">
        <f>IF(M382=INDEX(EUconst_InService,1),1,IF(N382="",2,N382))</f>
        <v>2</v>
      </c>
      <c r="V382" s="91">
        <f>V381</f>
        <v>1</v>
      </c>
      <c r="W382" s="132">
        <f>IF(J382="","",(J382*U382/R382/TINV(1-S382,10^6))^V382)</f>
      </c>
      <c r="X382" s="94" t="b">
        <f>OR(INDEX(EUconst_DistributionType,2)=K382,INDEX(EUconst_DistributionType,3)=K382)</f>
        <v>0</v>
      </c>
      <c r="Y382" s="94" t="b">
        <f>M382=INDEX(EUconst_InService,1)</f>
        <v>0</v>
      </c>
      <c r="Z382" s="73"/>
    </row>
    <row r="383" spans="1:26" s="74" customFormat="1" ht="12.75" customHeight="1">
      <c r="A383" s="49"/>
      <c r="B383" s="50"/>
      <c r="C383" s="76"/>
      <c r="D383" s="87" t="s">
        <v>176</v>
      </c>
      <c r="E383" s="343"/>
      <c r="F383" s="344"/>
      <c r="G383" s="344"/>
      <c r="H383" s="344"/>
      <c r="I383" s="345"/>
      <c r="J383" s="9"/>
      <c r="K383" s="10"/>
      <c r="L383" s="10"/>
      <c r="M383" s="9"/>
      <c r="N383" s="185"/>
      <c r="O383" s="52"/>
      <c r="P383" s="49"/>
      <c r="Q383" s="49"/>
      <c r="R383" s="89">
        <f>IF(K383="",INDEX(EUconst_DistributionCorrection,1),INDEX(EUconst_DistributionCorrection,MATCH(K383,EUconst_DistributionType,0)))</f>
        <v>1</v>
      </c>
      <c r="S383" s="90">
        <f>IF(OR(L383="",K383=INDEX(EUconst_DistributionType,2),K383=INDEX(EUconst_DistributionType,3)),INDEX(EUconst_ConfidenceLevel,1),INDEX(EUconst_ConfidenceLevel,MATCH(L383,EUconst_UncertaintyType,0)))</f>
        <v>0.682689250166422</v>
      </c>
      <c r="T383" s="91">
        <f>IF(N383="",2,INDEX(EUconst_CorrelationFactor,MATCH(N383,EUconst_CorrelationType,0)))</f>
        <v>2</v>
      </c>
      <c r="U383" s="186">
        <f>IF(M383=INDEX(EUconst_InService,1),1,IF(N383="",2,N383))</f>
        <v>2</v>
      </c>
      <c r="V383" s="91">
        <f>V382</f>
        <v>1</v>
      </c>
      <c r="W383" s="132">
        <f>IF(J383="","",(J383*U383/R383/TINV(1-S383,10^6))^V383)</f>
      </c>
      <c r="X383" s="94" t="b">
        <f>OR(INDEX(EUconst_DistributionType,2)=K383,INDEX(EUconst_DistributionType,3)=K383)</f>
        <v>0</v>
      </c>
      <c r="Y383" s="94" t="b">
        <f>M383=INDEX(EUconst_InService,1)</f>
        <v>0</v>
      </c>
      <c r="Z383" s="73">
        <f>IF(H383="","",ABS(I383)^T383*(ABS(H383)*J383/R383/TINV(1-S383,10^6))^2)</f>
      </c>
    </row>
    <row r="384" spans="1:26" s="74" customFormat="1" ht="4.5" customHeight="1">
      <c r="A384" s="49"/>
      <c r="B384" s="50"/>
      <c r="C384" s="76"/>
      <c r="D384" s="16"/>
      <c r="E384" s="77"/>
      <c r="F384" s="77"/>
      <c r="G384" s="77"/>
      <c r="H384" s="77"/>
      <c r="I384" s="77"/>
      <c r="J384" s="77"/>
      <c r="K384" s="77"/>
      <c r="L384" s="77"/>
      <c r="M384" s="77"/>
      <c r="N384" s="77"/>
      <c r="O384" s="52"/>
      <c r="P384" s="49"/>
      <c r="Q384" s="49"/>
      <c r="R384" s="49"/>
      <c r="S384" s="49"/>
      <c r="T384" s="49"/>
      <c r="U384" s="49"/>
      <c r="V384" s="49"/>
      <c r="W384" s="49"/>
      <c r="X384" s="49"/>
      <c r="Y384" s="49"/>
      <c r="Z384" s="73"/>
    </row>
    <row r="385" spans="1:26" s="74" customFormat="1" ht="12.75" customHeight="1">
      <c r="A385" s="49"/>
      <c r="B385" s="50"/>
      <c r="C385" s="76"/>
      <c r="D385" s="84" t="s">
        <v>177</v>
      </c>
      <c r="E385" s="346" t="str">
        <f>Translations!$B$121</f>
        <v>Är mängderna i punkt a korrelerande eller icke-korrelerande?</v>
      </c>
      <c r="F385" s="346"/>
      <c r="G385" s="346"/>
      <c r="H385" s="346"/>
      <c r="I385" s="347"/>
      <c r="J385" s="12"/>
      <c r="O385" s="52"/>
      <c r="P385" s="49"/>
      <c r="Q385" s="49"/>
      <c r="R385" s="49"/>
      <c r="S385" s="49"/>
      <c r="T385" s="91">
        <f>IF(J385="",2,INDEX(EUconst_CorrelationFactor,MATCH(J385,EUconst_CorrelationType,0)))</f>
        <v>2</v>
      </c>
      <c r="U385" s="49"/>
      <c r="V385" s="49"/>
      <c r="W385" s="49"/>
      <c r="X385" s="49"/>
      <c r="Y385" s="49"/>
      <c r="Z385" s="73"/>
    </row>
    <row r="386" spans="1:26" s="74" customFormat="1" ht="25.5" customHeight="1">
      <c r="A386" s="49"/>
      <c r="B386" s="50"/>
      <c r="C386" s="76"/>
      <c r="D386" s="84"/>
      <c r="E386" s="313" t="str">
        <f>Translations!$B$122</f>
        <v>Ange här huruvida mängderna i-v i punkt a är korrelerande eller icke-korrelerande. Om denna punkt lämnas tom antas att mängderna i punkt a är korrelerande.</v>
      </c>
      <c r="F386" s="313"/>
      <c r="G386" s="313"/>
      <c r="H386" s="313"/>
      <c r="I386" s="313"/>
      <c r="J386" s="313"/>
      <c r="K386" s="313"/>
      <c r="O386" s="52"/>
      <c r="P386" s="49"/>
      <c r="Q386" s="49"/>
      <c r="R386" s="49"/>
      <c r="S386" s="49"/>
      <c r="T386" s="103"/>
      <c r="U386" s="49"/>
      <c r="V386" s="49"/>
      <c r="W386" s="49"/>
      <c r="X386" s="49"/>
      <c r="Y386" s="49"/>
      <c r="Z386" s="73"/>
    </row>
    <row r="387" spans="1:26" s="74" customFormat="1" ht="4.5" customHeight="1">
      <c r="A387" s="49"/>
      <c r="B387" s="50"/>
      <c r="C387" s="76"/>
      <c r="D387" s="16"/>
      <c r="E387" s="77"/>
      <c r="F387" s="77"/>
      <c r="G387" s="77"/>
      <c r="H387" s="77"/>
      <c r="J387" s="77"/>
      <c r="K387" s="77"/>
      <c r="O387" s="52"/>
      <c r="P387" s="49"/>
      <c r="Q387" s="49"/>
      <c r="R387" s="49"/>
      <c r="S387" s="49"/>
      <c r="T387" s="49"/>
      <c r="U387" s="49"/>
      <c r="V387" s="49"/>
      <c r="W387" s="49"/>
      <c r="X387" s="49"/>
      <c r="Y387" s="49"/>
      <c r="Z387" s="73"/>
    </row>
    <row r="388" spans="1:26" s="74" customFormat="1" ht="12.75" customHeight="1">
      <c r="A388" s="49"/>
      <c r="B388" s="50"/>
      <c r="C388" s="76"/>
      <c r="D388" s="84" t="s">
        <v>178</v>
      </c>
      <c r="E388" s="314" t="str">
        <f>Translations!$B$123</f>
        <v>Övergripande osäkerhet (k= 1)</v>
      </c>
      <c r="F388" s="314"/>
      <c r="G388" s="314"/>
      <c r="H388" s="314"/>
      <c r="I388" s="348"/>
      <c r="J388" s="113">
        <f>IF(COUNT(W379:W383)=0,"",SUM(W379:W383)^(1/(3-T385)))</f>
      </c>
      <c r="L388" s="77"/>
      <c r="M388" s="114"/>
      <c r="N388" s="77"/>
      <c r="O388" s="52"/>
      <c r="P388" s="49"/>
      <c r="Q388" s="49"/>
      <c r="R388" s="49"/>
      <c r="S388" s="49"/>
      <c r="T388" s="49"/>
      <c r="U388" s="49"/>
      <c r="V388" s="49"/>
      <c r="W388" s="49"/>
      <c r="X388" s="49"/>
      <c r="Y388" s="49"/>
      <c r="Z388" s="73"/>
    </row>
    <row r="389" spans="1:26" s="74" customFormat="1" ht="12.75" customHeight="1">
      <c r="A389" s="49"/>
      <c r="B389" s="50"/>
      <c r="C389" s="76"/>
      <c r="D389" s="84" t="s">
        <v>179</v>
      </c>
      <c r="E389" s="314" t="str">
        <f>Translations!$B$124</f>
        <v>Övergripande osäkerhet (k= 2)</v>
      </c>
      <c r="F389" s="314"/>
      <c r="G389" s="314"/>
      <c r="H389" s="314"/>
      <c r="I389" s="348"/>
      <c r="J389" s="116">
        <f>IF(J388="","",J388*2)</f>
      </c>
      <c r="L389" s="77"/>
      <c r="M389" s="77"/>
      <c r="N389" s="77"/>
      <c r="O389" s="52"/>
      <c r="P389" s="49"/>
      <c r="Q389" s="49"/>
      <c r="R389" s="49"/>
      <c r="S389" s="49"/>
      <c r="T389" s="49"/>
      <c r="U389" s="49"/>
      <c r="V389" s="49"/>
      <c r="W389" s="118"/>
      <c r="X389" s="118"/>
      <c r="Y389" s="118"/>
      <c r="Z389" s="73"/>
    </row>
    <row r="390" spans="1:26" s="74" customFormat="1" ht="39" customHeight="1">
      <c r="A390" s="49"/>
      <c r="B390" s="50"/>
      <c r="C390" s="76"/>
      <c r="D390" s="16"/>
      <c r="E390" s="316" t="str">
        <f>Translations!$B$114</f>
        <v>Detta är osäkerheten av bestämmandet av den mängduppgift om bränsle-/materialmängden som används på anläggningen på årsnivå. Detta osäkerhetsvärde jämförs med den största tillåtna osäkerheten som motsvarar bestämningsnivån. Till exempel den största tillåtna osäkerheten som motsvarar nivå 4 för mängduppgiften för bränslen i standardberäkningsmetoden är +/- 1,5 % under kalenderåret.</v>
      </c>
      <c r="F390" s="316"/>
      <c r="G390" s="316"/>
      <c r="H390" s="316"/>
      <c r="I390" s="316"/>
      <c r="J390" s="316"/>
      <c r="K390" s="316"/>
      <c r="L390" s="77"/>
      <c r="M390" s="77"/>
      <c r="N390" s="77"/>
      <c r="O390" s="52"/>
      <c r="P390" s="49"/>
      <c r="Q390" s="49"/>
      <c r="R390" s="49"/>
      <c r="S390" s="49"/>
      <c r="T390" s="49"/>
      <c r="U390" s="49"/>
      <c r="V390" s="49"/>
      <c r="W390" s="49"/>
      <c r="X390" s="49"/>
      <c r="Y390" s="49"/>
      <c r="Z390" s="73"/>
    </row>
    <row r="391" spans="1:31" ht="12.75" customHeight="1" thickBot="1">
      <c r="A391" s="62"/>
      <c r="B391" s="50"/>
      <c r="C391" s="63"/>
      <c r="D391" s="64"/>
      <c r="E391" s="65"/>
      <c r="F391" s="66"/>
      <c r="G391" s="67"/>
      <c r="H391" s="67"/>
      <c r="I391" s="67"/>
      <c r="J391" s="67"/>
      <c r="K391" s="67"/>
      <c r="L391" s="67"/>
      <c r="M391" s="67"/>
      <c r="N391" s="67"/>
      <c r="O391" s="68"/>
      <c r="P391" s="69"/>
      <c r="Q391" s="69"/>
      <c r="R391" s="69"/>
      <c r="S391" s="69"/>
      <c r="T391" s="69"/>
      <c r="U391" s="69"/>
      <c r="V391" s="69"/>
      <c r="W391" s="70"/>
      <c r="X391" s="70"/>
      <c r="Y391" s="70"/>
      <c r="Z391" s="71"/>
      <c r="AA391" s="72"/>
      <c r="AB391" s="72"/>
      <c r="AC391" s="72"/>
      <c r="AD391" s="72"/>
      <c r="AE391" s="72"/>
    </row>
    <row r="392" spans="1:25" ht="12.75">
      <c r="A392" s="119"/>
      <c r="B392" s="120"/>
      <c r="C392" s="121"/>
      <c r="D392" s="59"/>
      <c r="E392" s="122"/>
      <c r="F392" s="122"/>
      <c r="G392" s="122"/>
      <c r="H392" s="122"/>
      <c r="I392" s="122"/>
      <c r="J392" s="122"/>
      <c r="K392" s="122"/>
      <c r="L392" s="122"/>
      <c r="M392" s="122"/>
      <c r="N392" s="122"/>
      <c r="O392" s="123"/>
      <c r="P392" s="119"/>
      <c r="Q392" s="119"/>
      <c r="R392" s="119"/>
      <c r="S392" s="119"/>
      <c r="T392" s="119"/>
      <c r="U392" s="119"/>
      <c r="V392" s="119"/>
      <c r="W392" s="119"/>
      <c r="X392" s="119"/>
      <c r="Y392" s="119"/>
    </row>
    <row r="393" spans="1:25" ht="13.5" thickBot="1">
      <c r="A393" s="119"/>
      <c r="B393" s="124"/>
      <c r="C393" s="125"/>
      <c r="D393" s="126"/>
      <c r="E393" s="127"/>
      <c r="F393" s="127"/>
      <c r="G393" s="127"/>
      <c r="H393" s="127"/>
      <c r="I393" s="127"/>
      <c r="J393" s="127"/>
      <c r="K393" s="127"/>
      <c r="L393" s="127"/>
      <c r="M393" s="127"/>
      <c r="N393" s="127"/>
      <c r="O393" s="128"/>
      <c r="P393" s="119"/>
      <c r="Q393" s="119"/>
      <c r="R393" s="119"/>
      <c r="S393" s="119"/>
      <c r="T393" s="119"/>
      <c r="U393" s="119"/>
      <c r="V393" s="119"/>
      <c r="W393" s="119"/>
      <c r="X393" s="119"/>
      <c r="Y393" s="119"/>
    </row>
    <row r="394" spans="1:25" ht="12.75" hidden="1">
      <c r="A394" s="119" t="s">
        <v>15</v>
      </c>
      <c r="B394" s="119"/>
      <c r="C394" s="119"/>
      <c r="D394" s="119"/>
      <c r="E394" s="119"/>
      <c r="F394" s="119"/>
      <c r="G394" s="119"/>
      <c r="H394" s="119"/>
      <c r="I394" s="119"/>
      <c r="J394" s="119"/>
      <c r="K394" s="119"/>
      <c r="L394" s="119"/>
      <c r="M394" s="119"/>
      <c r="N394" s="119"/>
      <c r="O394" s="119"/>
      <c r="P394" s="119"/>
      <c r="Q394" s="119"/>
      <c r="R394" s="119"/>
      <c r="S394" s="119"/>
      <c r="T394" s="119"/>
      <c r="U394" s="119"/>
      <c r="V394" s="119"/>
      <c r="W394" s="119"/>
      <c r="X394" s="119"/>
      <c r="Y394" s="119"/>
    </row>
  </sheetData>
  <sheetProtection sheet="1" objects="1" scenarios="1" formatCells="0" formatColumns="0" formatRows="0"/>
  <mergeCells count="400">
    <mergeCell ref="G326:N326"/>
    <mergeCell ref="E327:E328"/>
    <mergeCell ref="F327:N327"/>
    <mergeCell ref="F328:N328"/>
    <mergeCell ref="E329:E330"/>
    <mergeCell ref="F329:N329"/>
    <mergeCell ref="F330:N330"/>
    <mergeCell ref="E317:N317"/>
    <mergeCell ref="E319:E321"/>
    <mergeCell ref="F319:N319"/>
    <mergeCell ref="F320:N320"/>
    <mergeCell ref="F321:N321"/>
    <mergeCell ref="E322:E326"/>
    <mergeCell ref="F322:N322"/>
    <mergeCell ref="G323:N323"/>
    <mergeCell ref="G324:N324"/>
    <mergeCell ref="G325:N325"/>
    <mergeCell ref="E307:I307"/>
    <mergeCell ref="E309:I309"/>
    <mergeCell ref="E310:K310"/>
    <mergeCell ref="E312:I312"/>
    <mergeCell ref="E313:I313"/>
    <mergeCell ref="E314:K314"/>
    <mergeCell ref="E301:N301"/>
    <mergeCell ref="E302:I302"/>
    <mergeCell ref="E303:I303"/>
    <mergeCell ref="E304:I304"/>
    <mergeCell ref="E305:I305"/>
    <mergeCell ref="E306:I306"/>
    <mergeCell ref="E293:E295"/>
    <mergeCell ref="F293:N293"/>
    <mergeCell ref="F294:N294"/>
    <mergeCell ref="F295:N295"/>
    <mergeCell ref="E296:E299"/>
    <mergeCell ref="F296:N296"/>
    <mergeCell ref="F297:N297"/>
    <mergeCell ref="F298:N298"/>
    <mergeCell ref="F299:N299"/>
    <mergeCell ref="G288:N288"/>
    <mergeCell ref="E289:E290"/>
    <mergeCell ref="F289:N289"/>
    <mergeCell ref="F290:N290"/>
    <mergeCell ref="E291:E292"/>
    <mergeCell ref="F291:N291"/>
    <mergeCell ref="F292:N292"/>
    <mergeCell ref="E279:N279"/>
    <mergeCell ref="E281:E283"/>
    <mergeCell ref="F281:N281"/>
    <mergeCell ref="F282:N282"/>
    <mergeCell ref="F283:N283"/>
    <mergeCell ref="E284:E288"/>
    <mergeCell ref="F284:N284"/>
    <mergeCell ref="G285:N285"/>
    <mergeCell ref="G286:N286"/>
    <mergeCell ref="G287:N287"/>
    <mergeCell ref="E269:I269"/>
    <mergeCell ref="E271:I271"/>
    <mergeCell ref="E272:K272"/>
    <mergeCell ref="E274:I274"/>
    <mergeCell ref="E275:I275"/>
    <mergeCell ref="E276:K276"/>
    <mergeCell ref="E263:N263"/>
    <mergeCell ref="E264:I264"/>
    <mergeCell ref="E265:I265"/>
    <mergeCell ref="E266:I266"/>
    <mergeCell ref="E267:I267"/>
    <mergeCell ref="E268:I268"/>
    <mergeCell ref="E255:E257"/>
    <mergeCell ref="F255:N255"/>
    <mergeCell ref="F256:N256"/>
    <mergeCell ref="F257:N257"/>
    <mergeCell ref="E258:E261"/>
    <mergeCell ref="F258:N258"/>
    <mergeCell ref="F259:N259"/>
    <mergeCell ref="F260:N260"/>
    <mergeCell ref="F261:N261"/>
    <mergeCell ref="G250:N250"/>
    <mergeCell ref="E251:E252"/>
    <mergeCell ref="F251:N251"/>
    <mergeCell ref="F252:N252"/>
    <mergeCell ref="E253:E254"/>
    <mergeCell ref="F253:N253"/>
    <mergeCell ref="F254:N254"/>
    <mergeCell ref="E241:N241"/>
    <mergeCell ref="E243:E245"/>
    <mergeCell ref="F243:N243"/>
    <mergeCell ref="F244:N244"/>
    <mergeCell ref="F245:N245"/>
    <mergeCell ref="E246:E250"/>
    <mergeCell ref="F246:N246"/>
    <mergeCell ref="G247:N247"/>
    <mergeCell ref="G248:N248"/>
    <mergeCell ref="G249:N249"/>
    <mergeCell ref="E231:I231"/>
    <mergeCell ref="E233:I233"/>
    <mergeCell ref="E234:K234"/>
    <mergeCell ref="E236:I236"/>
    <mergeCell ref="E237:I237"/>
    <mergeCell ref="E238:K238"/>
    <mergeCell ref="E225:N225"/>
    <mergeCell ref="E226:I226"/>
    <mergeCell ref="E227:I227"/>
    <mergeCell ref="E228:I228"/>
    <mergeCell ref="E229:I229"/>
    <mergeCell ref="E230:I230"/>
    <mergeCell ref="E217:E219"/>
    <mergeCell ref="F217:N217"/>
    <mergeCell ref="F218:N218"/>
    <mergeCell ref="F219:N219"/>
    <mergeCell ref="E220:E223"/>
    <mergeCell ref="F220:N220"/>
    <mergeCell ref="F221:N221"/>
    <mergeCell ref="F222:N222"/>
    <mergeCell ref="F223:N223"/>
    <mergeCell ref="G212:N212"/>
    <mergeCell ref="E213:E214"/>
    <mergeCell ref="F213:N213"/>
    <mergeCell ref="F214:N214"/>
    <mergeCell ref="E215:E216"/>
    <mergeCell ref="F215:N215"/>
    <mergeCell ref="F216:N216"/>
    <mergeCell ref="E203:N203"/>
    <mergeCell ref="E205:E207"/>
    <mergeCell ref="F205:N205"/>
    <mergeCell ref="F206:N206"/>
    <mergeCell ref="F207:N207"/>
    <mergeCell ref="E208:E212"/>
    <mergeCell ref="F208:N208"/>
    <mergeCell ref="G209:N209"/>
    <mergeCell ref="G210:N210"/>
    <mergeCell ref="G211:N211"/>
    <mergeCell ref="E193:I193"/>
    <mergeCell ref="E195:I195"/>
    <mergeCell ref="E196:K196"/>
    <mergeCell ref="E198:I198"/>
    <mergeCell ref="E199:I199"/>
    <mergeCell ref="E200:K200"/>
    <mergeCell ref="E187:N187"/>
    <mergeCell ref="E188:I188"/>
    <mergeCell ref="E189:I189"/>
    <mergeCell ref="E190:I190"/>
    <mergeCell ref="E191:I191"/>
    <mergeCell ref="E192:I192"/>
    <mergeCell ref="E179:E181"/>
    <mergeCell ref="F179:N179"/>
    <mergeCell ref="F180:N180"/>
    <mergeCell ref="F181:N181"/>
    <mergeCell ref="E182:E185"/>
    <mergeCell ref="F182:N182"/>
    <mergeCell ref="F183:N183"/>
    <mergeCell ref="F184:N184"/>
    <mergeCell ref="F185:N185"/>
    <mergeCell ref="G174:N174"/>
    <mergeCell ref="E175:E176"/>
    <mergeCell ref="F175:N175"/>
    <mergeCell ref="F176:N176"/>
    <mergeCell ref="E177:E178"/>
    <mergeCell ref="F177:N177"/>
    <mergeCell ref="F178:N178"/>
    <mergeCell ref="E165:N165"/>
    <mergeCell ref="E167:E169"/>
    <mergeCell ref="F167:N167"/>
    <mergeCell ref="F168:N168"/>
    <mergeCell ref="F169:N169"/>
    <mergeCell ref="E170:E174"/>
    <mergeCell ref="F170:N170"/>
    <mergeCell ref="G171:N171"/>
    <mergeCell ref="G172:N172"/>
    <mergeCell ref="G173:N173"/>
    <mergeCell ref="E155:I155"/>
    <mergeCell ref="E157:I157"/>
    <mergeCell ref="E158:K158"/>
    <mergeCell ref="E160:I160"/>
    <mergeCell ref="E161:I161"/>
    <mergeCell ref="E162:K162"/>
    <mergeCell ref="E149:N149"/>
    <mergeCell ref="E150:I150"/>
    <mergeCell ref="E151:I151"/>
    <mergeCell ref="E152:I152"/>
    <mergeCell ref="E153:I153"/>
    <mergeCell ref="E154:I154"/>
    <mergeCell ref="E141:E143"/>
    <mergeCell ref="F141:N141"/>
    <mergeCell ref="F142:N142"/>
    <mergeCell ref="F143:N143"/>
    <mergeCell ref="E144:E147"/>
    <mergeCell ref="F144:N144"/>
    <mergeCell ref="F145:N145"/>
    <mergeCell ref="F146:N146"/>
    <mergeCell ref="F147:N147"/>
    <mergeCell ref="G136:N136"/>
    <mergeCell ref="E137:E138"/>
    <mergeCell ref="F137:N137"/>
    <mergeCell ref="F138:N138"/>
    <mergeCell ref="E139:E140"/>
    <mergeCell ref="F139:N139"/>
    <mergeCell ref="F140:N140"/>
    <mergeCell ref="E127:N127"/>
    <mergeCell ref="E129:E131"/>
    <mergeCell ref="F129:N129"/>
    <mergeCell ref="F130:N130"/>
    <mergeCell ref="F131:N131"/>
    <mergeCell ref="E132:E136"/>
    <mergeCell ref="F132:N132"/>
    <mergeCell ref="G133:N133"/>
    <mergeCell ref="G134:N134"/>
    <mergeCell ref="G135:N135"/>
    <mergeCell ref="E117:I117"/>
    <mergeCell ref="E119:I119"/>
    <mergeCell ref="E120:K120"/>
    <mergeCell ref="E122:I122"/>
    <mergeCell ref="E123:I123"/>
    <mergeCell ref="E124:K124"/>
    <mergeCell ref="E111:N111"/>
    <mergeCell ref="E112:I112"/>
    <mergeCell ref="E113:I113"/>
    <mergeCell ref="E114:I114"/>
    <mergeCell ref="E115:I115"/>
    <mergeCell ref="E116:I116"/>
    <mergeCell ref="E103:E105"/>
    <mergeCell ref="F103:N103"/>
    <mergeCell ref="F104:N104"/>
    <mergeCell ref="F105:N105"/>
    <mergeCell ref="E106:E109"/>
    <mergeCell ref="F106:N106"/>
    <mergeCell ref="F107:N107"/>
    <mergeCell ref="F108:N108"/>
    <mergeCell ref="F109:N109"/>
    <mergeCell ref="G98:N98"/>
    <mergeCell ref="E99:E100"/>
    <mergeCell ref="F99:N99"/>
    <mergeCell ref="F100:N100"/>
    <mergeCell ref="E101:E102"/>
    <mergeCell ref="F101:N101"/>
    <mergeCell ref="F102:N102"/>
    <mergeCell ref="E89:N89"/>
    <mergeCell ref="E91:E93"/>
    <mergeCell ref="F91:N91"/>
    <mergeCell ref="F92:N92"/>
    <mergeCell ref="F93:N93"/>
    <mergeCell ref="E94:E98"/>
    <mergeCell ref="F94:N94"/>
    <mergeCell ref="G95:N95"/>
    <mergeCell ref="G96:N96"/>
    <mergeCell ref="G97:N97"/>
    <mergeCell ref="E79:I79"/>
    <mergeCell ref="E81:I81"/>
    <mergeCell ref="E82:K82"/>
    <mergeCell ref="E84:I84"/>
    <mergeCell ref="E85:I85"/>
    <mergeCell ref="E86:K86"/>
    <mergeCell ref="E73:N73"/>
    <mergeCell ref="E74:I74"/>
    <mergeCell ref="E75:I75"/>
    <mergeCell ref="E76:I76"/>
    <mergeCell ref="E77:I77"/>
    <mergeCell ref="E78:I78"/>
    <mergeCell ref="E65:E67"/>
    <mergeCell ref="F65:N65"/>
    <mergeCell ref="F66:N66"/>
    <mergeCell ref="F67:N67"/>
    <mergeCell ref="E68:E71"/>
    <mergeCell ref="F68:N68"/>
    <mergeCell ref="F69:N69"/>
    <mergeCell ref="F70:N70"/>
    <mergeCell ref="F71:N71"/>
    <mergeCell ref="E61:E62"/>
    <mergeCell ref="F61:N61"/>
    <mergeCell ref="F62:N62"/>
    <mergeCell ref="E63:E64"/>
    <mergeCell ref="F63:N63"/>
    <mergeCell ref="F64:N64"/>
    <mergeCell ref="E53:E55"/>
    <mergeCell ref="F53:N53"/>
    <mergeCell ref="F54:N54"/>
    <mergeCell ref="F55:N55"/>
    <mergeCell ref="E56:E60"/>
    <mergeCell ref="F56:N56"/>
    <mergeCell ref="G57:N57"/>
    <mergeCell ref="G58:N58"/>
    <mergeCell ref="G59:N59"/>
    <mergeCell ref="G60:N60"/>
    <mergeCell ref="E38:I38"/>
    <mergeCell ref="E39:I39"/>
    <mergeCell ref="E40:I40"/>
    <mergeCell ref="E41:I41"/>
    <mergeCell ref="E43:I43"/>
    <mergeCell ref="E51:N51"/>
    <mergeCell ref="E46:I46"/>
    <mergeCell ref="E47:I47"/>
    <mergeCell ref="D9:N9"/>
    <mergeCell ref="D10:N10"/>
    <mergeCell ref="E35:N35"/>
    <mergeCell ref="G20:N20"/>
    <mergeCell ref="G21:N21"/>
    <mergeCell ref="G22:N22"/>
    <mergeCell ref="E23:E24"/>
    <mergeCell ref="F25:N25"/>
    <mergeCell ref="F26:N26"/>
    <mergeCell ref="E15:E17"/>
    <mergeCell ref="F15:N15"/>
    <mergeCell ref="F16:N16"/>
    <mergeCell ref="F17:N17"/>
    <mergeCell ref="E18:E22"/>
    <mergeCell ref="F18:N18"/>
    <mergeCell ref="G19:N19"/>
    <mergeCell ref="E2:F2"/>
    <mergeCell ref="G2:H2"/>
    <mergeCell ref="I2:J2"/>
    <mergeCell ref="K2:L2"/>
    <mergeCell ref="M2:N2"/>
    <mergeCell ref="E3:F3"/>
    <mergeCell ref="G3:H3"/>
    <mergeCell ref="I3:J3"/>
    <mergeCell ref="K3:L3"/>
    <mergeCell ref="D8:N8"/>
    <mergeCell ref="E13:N13"/>
    <mergeCell ref="D6:N6"/>
    <mergeCell ref="M3:N3"/>
    <mergeCell ref="E4:F4"/>
    <mergeCell ref="G4:H4"/>
    <mergeCell ref="I4:J4"/>
    <mergeCell ref="K4:L4"/>
    <mergeCell ref="M4:N4"/>
    <mergeCell ref="B2:D4"/>
    <mergeCell ref="F23:N23"/>
    <mergeCell ref="F24:N24"/>
    <mergeCell ref="E30:E33"/>
    <mergeCell ref="F30:N30"/>
    <mergeCell ref="F31:N31"/>
    <mergeCell ref="F32:N32"/>
    <mergeCell ref="F33:N33"/>
    <mergeCell ref="E25:E26"/>
    <mergeCell ref="E27:E29"/>
    <mergeCell ref="F27:N27"/>
    <mergeCell ref="F28:N28"/>
    <mergeCell ref="F29:N29"/>
    <mergeCell ref="E36:I36"/>
    <mergeCell ref="E37:I37"/>
    <mergeCell ref="E331:E333"/>
    <mergeCell ref="F331:N331"/>
    <mergeCell ref="F332:N332"/>
    <mergeCell ref="F333:N333"/>
    <mergeCell ref="E48:K48"/>
    <mergeCell ref="E44:K44"/>
    <mergeCell ref="E334:E337"/>
    <mergeCell ref="F334:N334"/>
    <mergeCell ref="F335:N335"/>
    <mergeCell ref="F336:N336"/>
    <mergeCell ref="F337:N337"/>
    <mergeCell ref="E339:N339"/>
    <mergeCell ref="E340:I340"/>
    <mergeCell ref="E341:I341"/>
    <mergeCell ref="E342:I342"/>
    <mergeCell ref="E343:I343"/>
    <mergeCell ref="E344:I344"/>
    <mergeCell ref="E345:I345"/>
    <mergeCell ref="E347:I347"/>
    <mergeCell ref="E348:K348"/>
    <mergeCell ref="E350:I350"/>
    <mergeCell ref="E351:I351"/>
    <mergeCell ref="E352:K352"/>
    <mergeCell ref="E355:N355"/>
    <mergeCell ref="E357:E359"/>
    <mergeCell ref="F357:N357"/>
    <mergeCell ref="F358:N358"/>
    <mergeCell ref="F359:N359"/>
    <mergeCell ref="E360:E364"/>
    <mergeCell ref="F360:N360"/>
    <mergeCell ref="G361:N361"/>
    <mergeCell ref="G362:N362"/>
    <mergeCell ref="G363:N363"/>
    <mergeCell ref="G364:N364"/>
    <mergeCell ref="E365:E366"/>
    <mergeCell ref="F365:N365"/>
    <mergeCell ref="F366:N366"/>
    <mergeCell ref="E367:E368"/>
    <mergeCell ref="F367:N367"/>
    <mergeCell ref="F368:N368"/>
    <mergeCell ref="E369:E371"/>
    <mergeCell ref="F369:N369"/>
    <mergeCell ref="F370:N370"/>
    <mergeCell ref="F371:N371"/>
    <mergeCell ref="E372:E375"/>
    <mergeCell ref="F372:N372"/>
    <mergeCell ref="F373:N373"/>
    <mergeCell ref="F374:N374"/>
    <mergeCell ref="F375:N375"/>
    <mergeCell ref="E377:N377"/>
    <mergeCell ref="E378:I378"/>
    <mergeCell ref="E379:I379"/>
    <mergeCell ref="E380:I380"/>
    <mergeCell ref="E381:I381"/>
    <mergeCell ref="E382:I382"/>
    <mergeCell ref="E383:I383"/>
    <mergeCell ref="E385:I385"/>
    <mergeCell ref="E386:K386"/>
    <mergeCell ref="E388:I388"/>
    <mergeCell ref="E389:I389"/>
    <mergeCell ref="E390:K390"/>
  </mergeCells>
  <conditionalFormatting sqref="L40:L41">
    <cfRule type="expression" priority="79" dxfId="1" stopIfTrue="1">
      <formula>$X40</formula>
    </cfRule>
  </conditionalFormatting>
  <conditionalFormatting sqref="L37:L38">
    <cfRule type="expression" priority="76" dxfId="1" stopIfTrue="1">
      <formula>$X37</formula>
    </cfRule>
  </conditionalFormatting>
  <conditionalFormatting sqref="L39">
    <cfRule type="expression" priority="75" dxfId="1" stopIfTrue="1">
      <formula>$X39</formula>
    </cfRule>
  </conditionalFormatting>
  <conditionalFormatting sqref="N37:N41">
    <cfRule type="expression" priority="37" dxfId="1" stopIfTrue="1">
      <formula>$Y37</formula>
    </cfRule>
  </conditionalFormatting>
  <conditionalFormatting sqref="L78:L79">
    <cfRule type="expression" priority="36" dxfId="1" stopIfTrue="1">
      <formula>$X78</formula>
    </cfRule>
  </conditionalFormatting>
  <conditionalFormatting sqref="L75:L76">
    <cfRule type="expression" priority="35" dxfId="1" stopIfTrue="1">
      <formula>$X75</formula>
    </cfRule>
  </conditionalFormatting>
  <conditionalFormatting sqref="L77">
    <cfRule type="expression" priority="34" dxfId="1" stopIfTrue="1">
      <formula>$X77</formula>
    </cfRule>
  </conditionalFormatting>
  <conditionalFormatting sqref="N75:N79">
    <cfRule type="expression" priority="33" dxfId="1" stopIfTrue="1">
      <formula>$Y75</formula>
    </cfRule>
  </conditionalFormatting>
  <conditionalFormatting sqref="L116:L117">
    <cfRule type="expression" priority="32" dxfId="1" stopIfTrue="1">
      <formula>$X116</formula>
    </cfRule>
  </conditionalFormatting>
  <conditionalFormatting sqref="L113:L114">
    <cfRule type="expression" priority="31" dxfId="1" stopIfTrue="1">
      <formula>$X113</formula>
    </cfRule>
  </conditionalFormatting>
  <conditionalFormatting sqref="L115">
    <cfRule type="expression" priority="30" dxfId="1" stopIfTrue="1">
      <formula>$X115</formula>
    </cfRule>
  </conditionalFormatting>
  <conditionalFormatting sqref="N113:N117">
    <cfRule type="expression" priority="29" dxfId="1" stopIfTrue="1">
      <formula>$Y113</formula>
    </cfRule>
  </conditionalFormatting>
  <conditionalFormatting sqref="L154:L155">
    <cfRule type="expression" priority="28" dxfId="1" stopIfTrue="1">
      <formula>$X154</formula>
    </cfRule>
  </conditionalFormatting>
  <conditionalFormatting sqref="L151:L152">
    <cfRule type="expression" priority="27" dxfId="1" stopIfTrue="1">
      <formula>$X151</formula>
    </cfRule>
  </conditionalFormatting>
  <conditionalFormatting sqref="L153">
    <cfRule type="expression" priority="26" dxfId="1" stopIfTrue="1">
      <formula>$X153</formula>
    </cfRule>
  </conditionalFormatting>
  <conditionalFormatting sqref="N151:N155">
    <cfRule type="expression" priority="25" dxfId="1" stopIfTrue="1">
      <formula>$Y151</formula>
    </cfRule>
  </conditionalFormatting>
  <conditionalFormatting sqref="L192:L193">
    <cfRule type="expression" priority="24" dxfId="1" stopIfTrue="1">
      <formula>$X192</formula>
    </cfRule>
  </conditionalFormatting>
  <conditionalFormatting sqref="L189:L190">
    <cfRule type="expression" priority="23" dxfId="1" stopIfTrue="1">
      <formula>$X189</formula>
    </cfRule>
  </conditionalFormatting>
  <conditionalFormatting sqref="L191">
    <cfRule type="expression" priority="22" dxfId="1" stopIfTrue="1">
      <formula>$X191</formula>
    </cfRule>
  </conditionalFormatting>
  <conditionalFormatting sqref="N189:N193">
    <cfRule type="expression" priority="21" dxfId="1" stopIfTrue="1">
      <formula>$Y189</formula>
    </cfRule>
  </conditionalFormatting>
  <conditionalFormatting sqref="L230:L231">
    <cfRule type="expression" priority="20" dxfId="1" stopIfTrue="1">
      <formula>$X230</formula>
    </cfRule>
  </conditionalFormatting>
  <conditionalFormatting sqref="L227:L228">
    <cfRule type="expression" priority="19" dxfId="1" stopIfTrue="1">
      <formula>$X227</formula>
    </cfRule>
  </conditionalFormatting>
  <conditionalFormatting sqref="L229">
    <cfRule type="expression" priority="18" dxfId="1" stopIfTrue="1">
      <formula>$X229</formula>
    </cfRule>
  </conditionalFormatting>
  <conditionalFormatting sqref="N227:N231">
    <cfRule type="expression" priority="17" dxfId="1" stopIfTrue="1">
      <formula>$Y227</formula>
    </cfRule>
  </conditionalFormatting>
  <conditionalFormatting sqref="L268:L269">
    <cfRule type="expression" priority="16" dxfId="1" stopIfTrue="1">
      <formula>$X268</formula>
    </cfRule>
  </conditionalFormatting>
  <conditionalFormatting sqref="L265:L266">
    <cfRule type="expression" priority="15" dxfId="1" stopIfTrue="1">
      <formula>$X265</formula>
    </cfRule>
  </conditionalFormatting>
  <conditionalFormatting sqref="L267">
    <cfRule type="expression" priority="14" dxfId="1" stopIfTrue="1">
      <formula>$X267</formula>
    </cfRule>
  </conditionalFormatting>
  <conditionalFormatting sqref="N265:N269">
    <cfRule type="expression" priority="13" dxfId="1" stopIfTrue="1">
      <formula>$Y265</formula>
    </cfRule>
  </conditionalFormatting>
  <conditionalFormatting sqref="L306:L307">
    <cfRule type="expression" priority="12" dxfId="1" stopIfTrue="1">
      <formula>$X306</formula>
    </cfRule>
  </conditionalFormatting>
  <conditionalFormatting sqref="L303:L304">
    <cfRule type="expression" priority="11" dxfId="1" stopIfTrue="1">
      <formula>$X303</formula>
    </cfRule>
  </conditionalFormatting>
  <conditionalFormatting sqref="L305">
    <cfRule type="expression" priority="10" dxfId="1" stopIfTrue="1">
      <formula>$X305</formula>
    </cfRule>
  </conditionalFormatting>
  <conditionalFormatting sqref="N303:N307">
    <cfRule type="expression" priority="9" dxfId="1" stopIfTrue="1">
      <formula>$Y303</formula>
    </cfRule>
  </conditionalFormatting>
  <conditionalFormatting sqref="L344:L345">
    <cfRule type="expression" priority="8" dxfId="1" stopIfTrue="1">
      <formula>$X344</formula>
    </cfRule>
  </conditionalFormatting>
  <conditionalFormatting sqref="L341:L342">
    <cfRule type="expression" priority="7" dxfId="1" stopIfTrue="1">
      <formula>$X341</formula>
    </cfRule>
  </conditionalFormatting>
  <conditionalFormatting sqref="L343">
    <cfRule type="expression" priority="6" dxfId="1" stopIfTrue="1">
      <formula>$X343</formula>
    </cfRule>
  </conditionalFormatting>
  <conditionalFormatting sqref="N341:N345">
    <cfRule type="expression" priority="5" dxfId="1" stopIfTrue="1">
      <formula>$Y341</formula>
    </cfRule>
  </conditionalFormatting>
  <conditionalFormatting sqref="L382:L383">
    <cfRule type="expression" priority="4" dxfId="1" stopIfTrue="1">
      <formula>$X382</formula>
    </cfRule>
  </conditionalFormatting>
  <conditionalFormatting sqref="L379:L380">
    <cfRule type="expression" priority="3" dxfId="1" stopIfTrue="1">
      <formula>$X379</formula>
    </cfRule>
  </conditionalFormatting>
  <conditionalFormatting sqref="L381">
    <cfRule type="expression" priority="2" dxfId="1" stopIfTrue="1">
      <formula>$X381</formula>
    </cfRule>
  </conditionalFormatting>
  <conditionalFormatting sqref="N379:N383">
    <cfRule type="expression" priority="1" dxfId="1" stopIfTrue="1">
      <formula>$Y379</formula>
    </cfRule>
  </conditionalFormatting>
  <dataValidations count="5">
    <dataValidation type="list" allowBlank="1" showInputMessage="1" showErrorMessage="1" sqref="J43 J81 J119 J157 J195 J233 J271 J309 J347 J385">
      <formula1>EUconst_CorrelationType</formula1>
    </dataValidation>
    <dataValidation type="list" allowBlank="1" showInputMessage="1" showErrorMessage="1" sqref="K37:K41 L42 K75:K79 L80 K113:K117 L118 K151:K155 L156 K189:K193 L194 K227:K231 L232 K265:K269 L270 K303:K307 L308 K341:K345 L346 K379:K383 L384">
      <formula1>EUconst_DistributionType</formula1>
    </dataValidation>
    <dataValidation type="list" allowBlank="1" showInputMessage="1" showErrorMessage="1" sqref="L37:L41 M42 L75:L79 M80 L113:L117 M118 L151:L155 M156 L189:L193 M194 L227:L231 M232 L265:L269 M270 L303:L307 M308 L341:L345 M346 L379:L383 M384">
      <formula1>EUconst_UncertaintyType</formula1>
    </dataValidation>
    <dataValidation type="decimal" operator="greaterThan" allowBlank="1" showInputMessage="1" showErrorMessage="1" error="Value &gt;0!" sqref="N37:N41 J37:J41 N75:N79 J75:J79 N113:N117 J113:J117 N151:N155 J151:J155 N189:N193 J189:J193 N227:N231 J227:J231 N265:N269 J265:J269 N303:N307 J303:J307 N341:N345 J341:J345 N379:N383 J379:J383">
      <formula1>0</formula1>
    </dataValidation>
    <dataValidation type="list" allowBlank="1" showInputMessage="1" showErrorMessage="1" sqref="M37:M41 M75:M79 M113:M117 M151:M155 M189:M193 M227:M231 M265:M269 M303:M307 M341:M345 M379:M383">
      <formula1>EUconst_InService</formula1>
    </dataValidation>
  </dataValidations>
  <hyperlinks>
    <hyperlink ref="I2:J2" location="Osäkerhet_Summa!A1" display="Osäkerhet_Summa!A1"/>
    <hyperlink ref="E3:F3" location="Product_Top" display="Top of sheet"/>
    <hyperlink ref="D10" r:id="rId1" display="https://ec.europa.eu/clima/sites/clima/files/ets/monitoring/docs/uncertainty_assessment_training_material_en.pdf"/>
    <hyperlink ref="D9" r:id="rId2" display="https://ec.europa.eu/clima/sites/clima/files/ets/monitoring/docs/gd4_guidance_uncertainty_en.pdf"/>
  </hyperlinks>
  <printOptions/>
  <pageMargins left="0.7" right="0.7" top="0.787401575" bottom="0.787401575" header="0.3" footer="0.3"/>
  <pageSetup fitToHeight="0" fitToWidth="1" horizontalDpi="600" verticalDpi="600" orientation="portrait" paperSize="9" scale="60" r:id="rId3"/>
</worksheet>
</file>

<file path=xl/worksheets/sheet4.xml><?xml version="1.0" encoding="utf-8"?>
<worksheet xmlns="http://schemas.openxmlformats.org/spreadsheetml/2006/main" xmlns:r="http://schemas.openxmlformats.org/officeDocument/2006/relationships">
  <sheetPr>
    <tabColor indexed="12"/>
    <pageSetUpPr fitToPage="1"/>
  </sheetPr>
  <dimension ref="A2:B171"/>
  <sheetViews>
    <sheetView zoomScalePageLayoutView="0" workbookViewId="0" topLeftCell="A1">
      <selection activeCell="B28" sqref="B28"/>
    </sheetView>
  </sheetViews>
  <sheetFormatPr defaultColWidth="9.140625" defaultRowHeight="12.75"/>
  <cols>
    <col min="1" max="1" width="23.28125" style="134" customWidth="1"/>
    <col min="2" max="3" width="27.7109375" style="134" customWidth="1"/>
    <col min="4" max="42" width="12.7109375" style="134" customWidth="1"/>
    <col min="43" max="16384" width="9.140625" style="134" customWidth="1"/>
  </cols>
  <sheetData>
    <row r="2" ht="22.5">
      <c r="A2" s="133" t="str">
        <f>Translations!$B$125</f>
        <v>Tabell för EU-omfattande standarder</v>
      </c>
    </row>
    <row r="3" ht="12.75">
      <c r="A3" s="135"/>
    </row>
    <row r="4" ht="12.75">
      <c r="A4" s="136" t="s">
        <v>156</v>
      </c>
    </row>
    <row r="5" ht="12.75">
      <c r="A5" s="137">
        <v>0.175</v>
      </c>
    </row>
    <row r="6" ht="12.75">
      <c r="A6" s="137">
        <v>0.15</v>
      </c>
    </row>
    <row r="7" ht="12.75">
      <c r="A7" s="137">
        <v>0.125</v>
      </c>
    </row>
    <row r="8" ht="12.75">
      <c r="A8" s="137">
        <v>0.1</v>
      </c>
    </row>
    <row r="9" ht="12.75">
      <c r="A9" s="137">
        <v>0.075</v>
      </c>
    </row>
    <row r="10" ht="12.75">
      <c r="A10" s="137">
        <v>0.05</v>
      </c>
    </row>
    <row r="11" ht="12.75">
      <c r="A11" s="137">
        <v>0.025</v>
      </c>
    </row>
    <row r="12" ht="12.75">
      <c r="A12" s="137">
        <v>0.015</v>
      </c>
    </row>
    <row r="13" ht="12.75">
      <c r="A13" s="135"/>
    </row>
    <row r="14" spans="1:2" ht="12.75">
      <c r="A14" s="134" t="s">
        <v>157</v>
      </c>
      <c r="B14" s="138" t="str">
        <f>Translations!$B$126</f>
        <v>Inkonsekvent!</v>
      </c>
    </row>
    <row r="15" ht="12.75">
      <c r="A15" s="135"/>
    </row>
    <row r="16" spans="1:2" ht="12.75">
      <c r="A16" s="136" t="s">
        <v>158</v>
      </c>
      <c r="B16" s="136" t="s">
        <v>159</v>
      </c>
    </row>
    <row r="17" spans="1:2" ht="12.75">
      <c r="A17" s="138" t="str">
        <f>Translations!$B$127</f>
        <v>standard</v>
      </c>
      <c r="B17" s="139">
        <f>1-TDIST(1,10^6,2)</f>
        <v>0.682689250166422</v>
      </c>
    </row>
    <row r="18" spans="1:2" ht="12.75">
      <c r="A18" s="140" t="str">
        <f>Translations!$B$128</f>
        <v>utvidgad</v>
      </c>
      <c r="B18" s="139">
        <f>1-TDIST(2,10^6,2)</f>
        <v>0.9544994661486808</v>
      </c>
    </row>
    <row r="19" ht="12.75">
      <c r="A19" s="135"/>
    </row>
    <row r="20" spans="1:2" ht="12.75">
      <c r="A20" s="136" t="s">
        <v>160</v>
      </c>
      <c r="B20" s="136" t="s">
        <v>161</v>
      </c>
    </row>
    <row r="21" spans="1:2" ht="12.75">
      <c r="A21" s="140" t="str">
        <f>Translations!$B$129</f>
        <v>normal</v>
      </c>
      <c r="B21" s="141">
        <v>1</v>
      </c>
    </row>
    <row r="22" spans="1:2" ht="12.75">
      <c r="A22" s="140" t="str">
        <f>Translations!$B$130</f>
        <v>jämn fördelning</v>
      </c>
      <c r="B22" s="141">
        <f>SQRT(3)</f>
        <v>1.7320508075688772</v>
      </c>
    </row>
    <row r="23" spans="1:2" ht="12.75">
      <c r="A23" s="140" t="str">
        <f>Translations!$B$131</f>
        <v>triangelfördelning</v>
      </c>
      <c r="B23" s="141">
        <f>SQRT(6)</f>
        <v>2.449489742783178</v>
      </c>
    </row>
    <row r="24" spans="1:2" ht="12.75">
      <c r="A24" s="140" t="str">
        <f>Translations!$B$132</f>
        <v>okänd</v>
      </c>
      <c r="B24" s="141">
        <f>B21</f>
        <v>1</v>
      </c>
    </row>
    <row r="25" ht="12.75">
      <c r="A25" s="135"/>
    </row>
    <row r="26" spans="1:2" ht="12.75">
      <c r="A26" s="136" t="s">
        <v>162</v>
      </c>
      <c r="B26" s="136" t="s">
        <v>163</v>
      </c>
    </row>
    <row r="27" spans="1:2" ht="12.75">
      <c r="A27" s="138" t="str">
        <f>Translations!$B$133</f>
        <v>korrelerande</v>
      </c>
      <c r="B27" s="142">
        <v>2</v>
      </c>
    </row>
    <row r="28" spans="1:2" ht="12.75">
      <c r="A28" s="138" t="str">
        <f>Translations!$B$134</f>
        <v>icke-korrelerande</v>
      </c>
      <c r="B28" s="142">
        <v>1</v>
      </c>
    </row>
    <row r="29" ht="12.75">
      <c r="A29" s="135"/>
    </row>
    <row r="30" ht="12.75">
      <c r="A30" s="136" t="s">
        <v>189</v>
      </c>
    </row>
    <row r="31" ht="12.75">
      <c r="A31" s="138" t="str">
        <f>Translations!$B$135</f>
        <v>i drift</v>
      </c>
    </row>
    <row r="32" ht="12.75">
      <c r="A32" s="138" t="str">
        <f>Translations!$B$136</f>
        <v>ej i drift</v>
      </c>
    </row>
    <row r="33" ht="12.75">
      <c r="A33" s="135"/>
    </row>
    <row r="34" ht="12.75">
      <c r="A34" s="135"/>
    </row>
    <row r="35" ht="12.75">
      <c r="A35" s="135"/>
    </row>
    <row r="36" ht="12.75">
      <c r="A36" s="135"/>
    </row>
    <row r="37" ht="12.75">
      <c r="A37" s="135"/>
    </row>
    <row r="38" ht="12.75">
      <c r="A38" s="135"/>
    </row>
    <row r="39" ht="12.75">
      <c r="A39" s="135"/>
    </row>
    <row r="40" ht="12.75">
      <c r="A40" s="135"/>
    </row>
    <row r="41" ht="12.75">
      <c r="A41" s="135"/>
    </row>
    <row r="42" ht="12.75">
      <c r="A42" s="135"/>
    </row>
    <row r="43" ht="12.75">
      <c r="A43" s="135"/>
    </row>
    <row r="44" ht="12.75">
      <c r="A44" s="135"/>
    </row>
    <row r="45" ht="12.75">
      <c r="A45" s="135"/>
    </row>
    <row r="46" ht="12.75">
      <c r="A46" s="135"/>
    </row>
    <row r="47" ht="12.75">
      <c r="A47" s="135"/>
    </row>
    <row r="48" ht="12.75">
      <c r="A48" s="135"/>
    </row>
    <row r="49" ht="12.75">
      <c r="A49" s="135"/>
    </row>
    <row r="50" ht="12.75">
      <c r="A50" s="135"/>
    </row>
    <row r="51" ht="12.75">
      <c r="A51" s="135"/>
    </row>
    <row r="52" ht="12.75">
      <c r="A52" s="135"/>
    </row>
    <row r="53" ht="12.75">
      <c r="A53" s="135"/>
    </row>
    <row r="54" ht="12.75">
      <c r="A54" s="135"/>
    </row>
    <row r="55" ht="12.75">
      <c r="A55" s="135"/>
    </row>
    <row r="56" ht="12.75">
      <c r="A56" s="135"/>
    </row>
    <row r="57" ht="12.75">
      <c r="A57" s="135"/>
    </row>
    <row r="58" ht="12.75">
      <c r="A58" s="135"/>
    </row>
    <row r="59" ht="12.75">
      <c r="A59" s="135"/>
    </row>
    <row r="60" ht="12.75">
      <c r="A60" s="135"/>
    </row>
    <row r="61" ht="12.75">
      <c r="A61" s="135"/>
    </row>
    <row r="62" ht="12.75">
      <c r="A62" s="135"/>
    </row>
    <row r="63" ht="12.75">
      <c r="A63" s="135"/>
    </row>
    <row r="64" ht="12.75">
      <c r="A64" s="135"/>
    </row>
    <row r="65" ht="12.75">
      <c r="A65" s="135"/>
    </row>
    <row r="66" ht="12.75">
      <c r="A66" s="135"/>
    </row>
    <row r="67" ht="12.75">
      <c r="A67" s="135"/>
    </row>
    <row r="68" ht="12.75">
      <c r="A68" s="135"/>
    </row>
    <row r="69" ht="12.75">
      <c r="A69" s="135"/>
    </row>
    <row r="70" ht="12.75">
      <c r="A70" s="135"/>
    </row>
    <row r="71" ht="12.75">
      <c r="A71" s="135"/>
    </row>
    <row r="72" ht="12.75">
      <c r="A72" s="135"/>
    </row>
    <row r="73" ht="12.75">
      <c r="A73" s="135"/>
    </row>
    <row r="74" ht="12.75">
      <c r="A74" s="135"/>
    </row>
    <row r="75" ht="12.75">
      <c r="A75" s="135"/>
    </row>
    <row r="76" ht="12.75">
      <c r="A76" s="135"/>
    </row>
    <row r="77" ht="12.75">
      <c r="A77" s="135"/>
    </row>
    <row r="78" ht="12.75">
      <c r="A78" s="135"/>
    </row>
    <row r="79" ht="12.75">
      <c r="A79" s="135"/>
    </row>
    <row r="80" ht="12.75">
      <c r="A80" s="135"/>
    </row>
    <row r="81" ht="12.75">
      <c r="A81" s="135"/>
    </row>
    <row r="82" ht="12.75">
      <c r="A82" s="135"/>
    </row>
    <row r="83" ht="12.75">
      <c r="A83" s="135"/>
    </row>
    <row r="84" ht="12.75">
      <c r="A84" s="135"/>
    </row>
    <row r="85" ht="12.75">
      <c r="A85" s="135"/>
    </row>
    <row r="86" ht="12.75">
      <c r="A86" s="135"/>
    </row>
    <row r="87" ht="12.75">
      <c r="A87" s="135"/>
    </row>
    <row r="88" ht="12.75">
      <c r="A88" s="135"/>
    </row>
    <row r="89" ht="12.75">
      <c r="A89" s="135"/>
    </row>
    <row r="90" ht="12.75">
      <c r="A90" s="135"/>
    </row>
    <row r="91" ht="12.75">
      <c r="A91" s="135"/>
    </row>
    <row r="92" ht="12.75">
      <c r="A92" s="135"/>
    </row>
    <row r="93" ht="12.75">
      <c r="A93" s="135"/>
    </row>
    <row r="94" ht="12.75">
      <c r="A94" s="135"/>
    </row>
    <row r="95" ht="12.75">
      <c r="A95" s="135"/>
    </row>
    <row r="96" ht="12.75">
      <c r="A96" s="135"/>
    </row>
    <row r="97" ht="12.75">
      <c r="A97" s="135"/>
    </row>
    <row r="98" ht="12.75">
      <c r="A98" s="135"/>
    </row>
    <row r="99" ht="12.75">
      <c r="A99" s="135"/>
    </row>
    <row r="100" ht="12.75">
      <c r="A100" s="135"/>
    </row>
    <row r="101" ht="12.75">
      <c r="A101" s="135"/>
    </row>
    <row r="102" ht="12.75">
      <c r="A102" s="135"/>
    </row>
    <row r="103" ht="12.75">
      <c r="A103" s="135"/>
    </row>
    <row r="104" ht="12.75">
      <c r="A104" s="135"/>
    </row>
    <row r="105" ht="12.75">
      <c r="A105" s="135"/>
    </row>
    <row r="106" ht="12.75">
      <c r="A106" s="135"/>
    </row>
    <row r="107" ht="12.75">
      <c r="A107" s="135"/>
    </row>
    <row r="108" ht="12.75">
      <c r="A108" s="135"/>
    </row>
    <row r="109" ht="12.75">
      <c r="A109" s="135"/>
    </row>
    <row r="110" ht="12.75">
      <c r="A110" s="135"/>
    </row>
    <row r="111" ht="12.75">
      <c r="A111" s="135"/>
    </row>
    <row r="112" ht="12.75">
      <c r="A112" s="135"/>
    </row>
    <row r="113" ht="12.75">
      <c r="A113" s="135"/>
    </row>
    <row r="114" ht="12.75">
      <c r="A114" s="135"/>
    </row>
    <row r="115" ht="12.75">
      <c r="A115" s="135"/>
    </row>
    <row r="116" ht="12.75">
      <c r="A116" s="135"/>
    </row>
    <row r="117" ht="12.75">
      <c r="A117" s="135"/>
    </row>
    <row r="118" ht="12.75">
      <c r="A118" s="135"/>
    </row>
    <row r="119" ht="12.75">
      <c r="A119" s="135"/>
    </row>
    <row r="120" ht="12.75">
      <c r="A120" s="135"/>
    </row>
    <row r="121" ht="12.75">
      <c r="A121" s="135"/>
    </row>
    <row r="122" ht="12.75">
      <c r="A122" s="135"/>
    </row>
    <row r="123" ht="12.75">
      <c r="A123" s="135"/>
    </row>
    <row r="124" ht="12.75">
      <c r="A124" s="135"/>
    </row>
    <row r="125" ht="12.75">
      <c r="A125" s="135"/>
    </row>
    <row r="126" ht="12.75">
      <c r="A126" s="135"/>
    </row>
    <row r="127" ht="12.75">
      <c r="A127" s="135"/>
    </row>
    <row r="128" ht="12.75">
      <c r="A128" s="135"/>
    </row>
    <row r="129" ht="12.75">
      <c r="A129" s="135"/>
    </row>
    <row r="130" ht="12.75">
      <c r="A130" s="135"/>
    </row>
    <row r="131" ht="12.75">
      <c r="A131" s="135"/>
    </row>
    <row r="132" ht="12.75">
      <c r="A132" s="135"/>
    </row>
    <row r="133" ht="12.75">
      <c r="A133" s="135"/>
    </row>
    <row r="134" ht="12.75">
      <c r="A134" s="135"/>
    </row>
    <row r="135" ht="12.75">
      <c r="A135" s="135"/>
    </row>
    <row r="136" ht="12.75">
      <c r="A136" s="135"/>
    </row>
    <row r="137" ht="12.75">
      <c r="A137" s="135"/>
    </row>
    <row r="138" ht="12.75">
      <c r="A138" s="135"/>
    </row>
    <row r="139" ht="12.75">
      <c r="A139" s="135"/>
    </row>
    <row r="140" ht="12.75">
      <c r="A140" s="135"/>
    </row>
    <row r="141" ht="12.75">
      <c r="A141" s="135"/>
    </row>
    <row r="142" ht="12.75">
      <c r="A142" s="135"/>
    </row>
    <row r="143" ht="12.75">
      <c r="A143" s="135"/>
    </row>
    <row r="144" ht="12.75">
      <c r="A144" s="135"/>
    </row>
    <row r="145" ht="12.75">
      <c r="A145" s="135"/>
    </row>
    <row r="146" ht="12.75">
      <c r="A146" s="135"/>
    </row>
    <row r="147" ht="12.75">
      <c r="A147" s="135"/>
    </row>
    <row r="148" ht="12.75">
      <c r="A148" s="135"/>
    </row>
    <row r="149" ht="12.75">
      <c r="A149" s="135"/>
    </row>
    <row r="150" ht="12.75">
      <c r="A150" s="135"/>
    </row>
    <row r="151" ht="12.75">
      <c r="A151" s="135"/>
    </row>
    <row r="152" ht="12.75">
      <c r="A152" s="135"/>
    </row>
    <row r="153" ht="12.75">
      <c r="A153" s="135"/>
    </row>
    <row r="154" ht="12.75">
      <c r="A154" s="135"/>
    </row>
    <row r="155" ht="12.75">
      <c r="A155" s="135"/>
    </row>
    <row r="156" ht="12.75">
      <c r="A156" s="135"/>
    </row>
    <row r="157" ht="12.75">
      <c r="A157" s="135"/>
    </row>
    <row r="158" ht="12.75">
      <c r="A158" s="135"/>
    </row>
    <row r="159" ht="12.75">
      <c r="A159" s="135"/>
    </row>
    <row r="160" ht="12.75">
      <c r="A160" s="135"/>
    </row>
    <row r="161" ht="12.75">
      <c r="A161" s="135"/>
    </row>
    <row r="162" ht="12.75">
      <c r="A162" s="135"/>
    </row>
    <row r="163" ht="12.75">
      <c r="A163" s="135"/>
    </row>
    <row r="164" ht="12.75">
      <c r="A164" s="135"/>
    </row>
    <row r="165" ht="12.75">
      <c r="A165" s="135"/>
    </row>
    <row r="166" ht="12.75">
      <c r="A166" s="135"/>
    </row>
    <row r="167" ht="12.75">
      <c r="A167" s="135"/>
    </row>
    <row r="168" ht="12.75">
      <c r="A168" s="135"/>
    </row>
    <row r="169" ht="12.75">
      <c r="A169" s="135"/>
    </row>
    <row r="170" ht="12.75">
      <c r="A170" s="143"/>
    </row>
    <row r="171" ht="12.75">
      <c r="A171" s="143"/>
    </row>
  </sheetData>
  <sheetProtection sheet="1" objects="1" scenarios="1" formatCells="0" formatColumns="0" formatRows="0"/>
  <conditionalFormatting sqref="A170:A171 A5:A13">
    <cfRule type="containsText" priority="1" dxfId="0" operator="containsText" stopIfTrue="1" text="!">
      <formula>NOT(ISERROR(SEARCH("!",A5)))</formula>
    </cfRule>
  </conditionalFormatting>
  <printOptions/>
  <pageMargins left="0.7086614173228347" right="0.7086614173228347" top="0.7874015748031497" bottom="0.7874015748031497" header="0.31496062992125984" footer="0.31496062992125984"/>
  <pageSetup fitToHeight="10" fitToWidth="3" horizontalDpi="600" verticalDpi="600" orientation="portrait" paperSize="9" scale="10" r:id="rId1"/>
  <headerFooter>
    <oddHeader>&amp;L&amp;F, &amp;A&amp;R&amp;D, &amp;T</oddHeader>
    <oddFooter>&amp;C&amp;P / &amp;N</oddFooter>
  </headerFooter>
</worksheet>
</file>

<file path=xl/worksheets/sheet5.xml><?xml version="1.0" encoding="utf-8"?>
<worksheet xmlns="http://schemas.openxmlformats.org/spreadsheetml/2006/main" xmlns:r="http://schemas.openxmlformats.org/officeDocument/2006/relationships">
  <sheetPr>
    <tabColor theme="3"/>
  </sheetPr>
  <dimension ref="A2:K2"/>
  <sheetViews>
    <sheetView zoomScale="70" zoomScaleNormal="70" zoomScalePageLayoutView="0" workbookViewId="0" topLeftCell="A1">
      <pane xSplit="1" topLeftCell="B1" activePane="topRight" state="frozen"/>
      <selection pane="topLeft" activeCell="C45" sqref="C45"/>
      <selection pane="topRight" activeCell="A5" sqref="A5"/>
    </sheetView>
  </sheetViews>
  <sheetFormatPr defaultColWidth="9.140625" defaultRowHeight="12.75"/>
  <cols>
    <col min="1" max="1" width="32.28125" style="134" customWidth="1"/>
    <col min="2" max="2" width="18.7109375" style="134" customWidth="1"/>
    <col min="3" max="47" width="12.7109375" style="134" customWidth="1"/>
    <col min="48" max="16384" width="9.140625" style="134" customWidth="1"/>
  </cols>
  <sheetData>
    <row r="2" spans="1:11" ht="22.5">
      <c r="A2" s="133" t="s">
        <v>42</v>
      </c>
      <c r="B2" s="133"/>
      <c r="C2" s="133"/>
      <c r="J2" s="133"/>
      <c r="K2" s="133"/>
    </row>
  </sheetData>
  <sheetProtection sheet="1" objects="1" scenarios="1" formatCells="0" formatColumns="0" formatRows="0"/>
  <printOptions/>
  <pageMargins left="0.7" right="0.7" top="0.787401575" bottom="0.787401575" header="0.3" footer="0.3"/>
  <pageSetup horizontalDpi="600" verticalDpi="600" orientation="portrait" paperSize="9" r:id="rId1"/>
  <headerFooter>
    <oddHeader>&amp;L&amp;F, &amp;A&amp;R&amp;D, &amp;T</oddHeader>
    <oddFooter>&amp;C&amp;P / &amp;N</oddFooter>
  </headerFooter>
</worksheet>
</file>

<file path=xl/worksheets/sheet6.xml><?xml version="1.0" encoding="utf-8"?>
<worksheet xmlns="http://schemas.openxmlformats.org/spreadsheetml/2006/main" xmlns:r="http://schemas.openxmlformats.org/officeDocument/2006/relationships">
  <sheetPr>
    <tabColor indexed="12"/>
  </sheetPr>
  <dimension ref="A1:C136"/>
  <sheetViews>
    <sheetView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E9" sqref="E9"/>
    </sheetView>
  </sheetViews>
  <sheetFormatPr defaultColWidth="11.57421875" defaultRowHeight="12.75"/>
  <cols>
    <col min="1" max="1" width="8.28125" style="135" customWidth="1"/>
    <col min="2" max="2" width="68.57421875" style="146" customWidth="1"/>
    <col min="3" max="3" width="25.421875" style="135" customWidth="1"/>
    <col min="4" max="16384" width="11.57421875" style="135" customWidth="1"/>
  </cols>
  <sheetData>
    <row r="1" spans="1:3" ht="15" thickBot="1">
      <c r="A1" s="144" t="s">
        <v>54</v>
      </c>
      <c r="B1" s="145" t="s">
        <v>318</v>
      </c>
      <c r="C1" s="144" t="s">
        <v>53</v>
      </c>
    </row>
    <row r="2" spans="1:3" ht="13.5" thickBot="1">
      <c r="A2" s="236">
        <v>1</v>
      </c>
      <c r="B2" s="213" t="s">
        <v>194</v>
      </c>
      <c r="C2" s="213"/>
    </row>
    <row r="3" spans="1:3" ht="13.5" thickBot="1">
      <c r="A3" s="236">
        <v>2</v>
      </c>
      <c r="B3" s="214" t="s">
        <v>195</v>
      </c>
      <c r="C3" s="214"/>
    </row>
    <row r="4" spans="1:3" ht="12.75">
      <c r="A4" s="236">
        <v>3</v>
      </c>
      <c r="B4" s="215" t="s">
        <v>196</v>
      </c>
      <c r="C4" s="215"/>
    </row>
    <row r="5" spans="1:3" ht="17.25">
      <c r="A5" s="236">
        <v>4</v>
      </c>
      <c r="B5" s="216" t="s">
        <v>197</v>
      </c>
      <c r="C5" s="216"/>
    </row>
    <row r="6" spans="1:3" ht="66">
      <c r="A6" s="236">
        <v>5</v>
      </c>
      <c r="B6" s="217" t="s">
        <v>198</v>
      </c>
      <c r="C6" s="217"/>
    </row>
    <row r="7" spans="1:3" ht="12.75">
      <c r="A7" s="236">
        <v>6</v>
      </c>
      <c r="B7" s="217" t="s">
        <v>199</v>
      </c>
      <c r="C7" s="217"/>
    </row>
    <row r="8" spans="1:3" ht="12.75">
      <c r="A8" s="236">
        <v>7</v>
      </c>
      <c r="B8" s="194" t="s">
        <v>185</v>
      </c>
      <c r="C8" s="194"/>
    </row>
    <row r="9" spans="1:3" ht="52.5">
      <c r="A9" s="236">
        <v>8</v>
      </c>
      <c r="B9" s="217" t="s">
        <v>200</v>
      </c>
      <c r="C9" s="217"/>
    </row>
    <row r="10" spans="1:3" ht="12.75">
      <c r="A10" s="236">
        <v>9</v>
      </c>
      <c r="B10" s="194" t="s">
        <v>185</v>
      </c>
      <c r="C10" s="194"/>
    </row>
    <row r="11" spans="1:3" ht="39">
      <c r="A11" s="236">
        <v>10</v>
      </c>
      <c r="B11" s="218" t="s">
        <v>201</v>
      </c>
      <c r="C11" s="218"/>
    </row>
    <row r="12" spans="1:3" ht="34.5">
      <c r="A12" s="236">
        <v>11</v>
      </c>
      <c r="B12" s="195" t="s">
        <v>202</v>
      </c>
      <c r="C12" s="237"/>
    </row>
    <row r="13" spans="1:3" ht="26.25">
      <c r="A13" s="236">
        <v>12</v>
      </c>
      <c r="B13" s="217" t="s">
        <v>203</v>
      </c>
      <c r="C13" s="217"/>
    </row>
    <row r="14" spans="1:3" ht="12.75">
      <c r="A14" s="236">
        <v>13</v>
      </c>
      <c r="B14" s="194" t="s">
        <v>185</v>
      </c>
      <c r="C14" s="194"/>
    </row>
    <row r="15" spans="1:3" ht="13.5">
      <c r="A15" s="236">
        <v>14</v>
      </c>
      <c r="B15" s="196" t="s">
        <v>204</v>
      </c>
      <c r="C15" s="196"/>
    </row>
    <row r="16" spans="1:3" ht="12.75">
      <c r="A16" s="236">
        <v>15</v>
      </c>
      <c r="B16" s="219" t="s">
        <v>205</v>
      </c>
      <c r="C16" s="219"/>
    </row>
    <row r="17" spans="1:3" ht="12.75">
      <c r="A17" s="236">
        <v>16</v>
      </c>
      <c r="B17" s="220" t="s">
        <v>206</v>
      </c>
      <c r="C17" s="220"/>
    </row>
    <row r="18" spans="1:3" ht="12.75">
      <c r="A18" s="236">
        <v>17</v>
      </c>
      <c r="B18" s="222" t="s">
        <v>0</v>
      </c>
      <c r="C18" s="221"/>
    </row>
    <row r="19" spans="1:3" ht="12.75">
      <c r="A19" s="236">
        <v>18</v>
      </c>
      <c r="B19" s="220" t="s">
        <v>207</v>
      </c>
      <c r="C19" s="220"/>
    </row>
    <row r="20" spans="1:3" ht="12.75">
      <c r="A20" s="236">
        <v>19</v>
      </c>
      <c r="B20" s="222" t="s">
        <v>1</v>
      </c>
      <c r="C20" s="222"/>
    </row>
    <row r="21" spans="1:3" ht="12.75">
      <c r="A21" s="236">
        <v>20</v>
      </c>
      <c r="B21" s="220" t="s">
        <v>208</v>
      </c>
      <c r="C21" s="220"/>
    </row>
    <row r="22" spans="1:3" ht="12.75">
      <c r="A22" s="236">
        <v>21</v>
      </c>
      <c r="B22" s="222" t="s">
        <v>184</v>
      </c>
      <c r="C22" s="222"/>
    </row>
    <row r="23" spans="1:3" ht="12.75">
      <c r="A23" s="236">
        <v>22</v>
      </c>
      <c r="B23" s="219" t="s">
        <v>209</v>
      </c>
      <c r="C23" s="219"/>
    </row>
    <row r="24" spans="1:3" ht="12.75">
      <c r="A24" s="236">
        <v>23</v>
      </c>
      <c r="B24" s="223" t="s">
        <v>319</v>
      </c>
      <c r="C24" s="223"/>
    </row>
    <row r="25" spans="1:3" ht="12.75">
      <c r="A25" s="236">
        <v>24</v>
      </c>
      <c r="B25" s="219" t="s">
        <v>210</v>
      </c>
      <c r="C25" s="219"/>
    </row>
    <row r="26" spans="1:3" ht="12.75">
      <c r="A26" s="236">
        <v>25</v>
      </c>
      <c r="B26" s="223" t="s">
        <v>320</v>
      </c>
      <c r="C26" s="223"/>
    </row>
    <row r="27" spans="1:3" ht="15">
      <c r="A27" s="236">
        <v>26</v>
      </c>
      <c r="B27" s="189" t="s">
        <v>211</v>
      </c>
      <c r="C27" s="189"/>
    </row>
    <row r="28" spans="1:3" ht="66">
      <c r="A28" s="236">
        <v>27</v>
      </c>
      <c r="B28" s="192" t="s">
        <v>212</v>
      </c>
      <c r="C28" s="192"/>
    </row>
    <row r="29" spans="1:3" ht="12.75">
      <c r="A29" s="236">
        <v>28</v>
      </c>
      <c r="B29" s="224" t="s">
        <v>213</v>
      </c>
      <c r="C29" s="224"/>
    </row>
    <row r="30" spans="1:3" ht="12.75">
      <c r="A30" s="236">
        <v>29</v>
      </c>
      <c r="B30" s="193" t="s">
        <v>214</v>
      </c>
      <c r="C30" s="238"/>
    </row>
    <row r="31" spans="1:3" ht="26.25">
      <c r="A31" s="236">
        <v>30</v>
      </c>
      <c r="B31" s="217" t="s">
        <v>215</v>
      </c>
      <c r="C31" s="217"/>
    </row>
    <row r="32" spans="1:3" ht="12.75">
      <c r="A32" s="236">
        <v>31</v>
      </c>
      <c r="B32" s="225" t="s">
        <v>216</v>
      </c>
      <c r="C32" s="225"/>
    </row>
    <row r="33" spans="1:3" ht="26.25">
      <c r="A33" s="236">
        <v>32</v>
      </c>
      <c r="B33" s="217" t="s">
        <v>217</v>
      </c>
      <c r="C33" s="217"/>
    </row>
    <row r="34" spans="1:3" ht="12.75">
      <c r="A34" s="236">
        <v>33</v>
      </c>
      <c r="B34" s="217" t="s">
        <v>218</v>
      </c>
      <c r="C34" s="217"/>
    </row>
    <row r="35" spans="1:3" ht="26.25">
      <c r="A35" s="236">
        <v>34</v>
      </c>
      <c r="B35" s="217" t="s">
        <v>219</v>
      </c>
      <c r="C35" s="217"/>
    </row>
    <row r="36" spans="1:3" ht="26.25">
      <c r="A36" s="236">
        <v>35</v>
      </c>
      <c r="B36" s="217" t="s">
        <v>220</v>
      </c>
      <c r="C36" s="217"/>
    </row>
    <row r="37" spans="1:3" ht="26.25">
      <c r="A37" s="236">
        <v>36</v>
      </c>
      <c r="B37" s="217" t="s">
        <v>221</v>
      </c>
      <c r="C37" s="217"/>
    </row>
    <row r="38" spans="1:3" ht="12.75">
      <c r="A38" s="236">
        <v>37</v>
      </c>
      <c r="B38" s="217" t="s">
        <v>222</v>
      </c>
      <c r="C38" s="217"/>
    </row>
    <row r="39" spans="1:3" ht="66">
      <c r="A39" s="236">
        <v>38</v>
      </c>
      <c r="B39" s="191" t="s">
        <v>223</v>
      </c>
      <c r="C39" s="191"/>
    </row>
    <row r="40" spans="1:3" ht="79.5" thickBot="1">
      <c r="A40" s="236">
        <v>39</v>
      </c>
      <c r="B40" s="191" t="s">
        <v>224</v>
      </c>
      <c r="C40" s="191"/>
    </row>
    <row r="41" spans="1:3" ht="119.25" thickBot="1">
      <c r="A41" s="236">
        <v>40</v>
      </c>
      <c r="B41" s="190" t="s">
        <v>225</v>
      </c>
      <c r="C41" s="190"/>
    </row>
    <row r="42" spans="1:3" ht="15">
      <c r="A42" s="236">
        <v>41</v>
      </c>
      <c r="B42" s="189" t="s">
        <v>226</v>
      </c>
      <c r="C42" s="189"/>
    </row>
    <row r="43" spans="1:3" ht="13.5" thickBot="1">
      <c r="A43" s="236">
        <v>42</v>
      </c>
      <c r="B43" s="226" t="s">
        <v>227</v>
      </c>
      <c r="C43" s="226"/>
    </row>
    <row r="44" spans="1:3" ht="12.75">
      <c r="A44" s="236">
        <v>43</v>
      </c>
      <c r="B44" s="227" t="s">
        <v>228</v>
      </c>
      <c r="C44" s="227"/>
    </row>
    <row r="45" spans="1:3" ht="12.75">
      <c r="A45" s="236">
        <v>44</v>
      </c>
      <c r="B45" s="228" t="s">
        <v>229</v>
      </c>
      <c r="C45" s="228"/>
    </row>
    <row r="46" spans="1:3" ht="12.75">
      <c r="A46" s="236">
        <v>45</v>
      </c>
      <c r="B46" s="228" t="s">
        <v>230</v>
      </c>
      <c r="C46" s="228"/>
    </row>
    <row r="47" spans="1:3" ht="13.5" thickBot="1">
      <c r="A47" s="236">
        <v>46</v>
      </c>
      <c r="B47" s="229" t="s">
        <v>231</v>
      </c>
      <c r="C47" s="229"/>
    </row>
    <row r="48" spans="1:3" ht="13.5" thickBot="1">
      <c r="A48" s="236">
        <v>47</v>
      </c>
      <c r="B48" s="214" t="s">
        <v>232</v>
      </c>
      <c r="C48" s="214"/>
    </row>
    <row r="49" spans="1:3" ht="15">
      <c r="A49" s="236">
        <v>48</v>
      </c>
      <c r="B49" s="210" t="s">
        <v>233</v>
      </c>
      <c r="C49" s="210"/>
    </row>
    <row r="50" spans="1:3" ht="40.5">
      <c r="A50" s="236">
        <v>49</v>
      </c>
      <c r="B50" s="209" t="s">
        <v>234</v>
      </c>
      <c r="C50" s="241"/>
    </row>
    <row r="51" spans="1:3" ht="26.25">
      <c r="A51" s="236">
        <v>50</v>
      </c>
      <c r="B51" s="243" t="s">
        <v>187</v>
      </c>
      <c r="C51" s="240"/>
    </row>
    <row r="52" spans="1:3" ht="26.25">
      <c r="A52" s="236">
        <v>51</v>
      </c>
      <c r="B52" s="243" t="s">
        <v>186</v>
      </c>
      <c r="C52" s="240"/>
    </row>
    <row r="53" spans="1:3" ht="26.25">
      <c r="A53" s="236">
        <v>52</v>
      </c>
      <c r="B53" s="61" t="s">
        <v>235</v>
      </c>
      <c r="C53" s="61"/>
    </row>
    <row r="54" spans="1:3" ht="12.75">
      <c r="A54" s="236">
        <v>53</v>
      </c>
      <c r="B54" s="205" t="s">
        <v>236</v>
      </c>
      <c r="C54" s="205"/>
    </row>
    <row r="55" spans="1:3" ht="40.5">
      <c r="A55" s="236">
        <v>54</v>
      </c>
      <c r="B55" s="204" t="s">
        <v>237</v>
      </c>
      <c r="C55" s="204"/>
    </row>
    <row r="56" spans="1:3" ht="12.75">
      <c r="A56" s="236">
        <v>55</v>
      </c>
      <c r="B56" s="205" t="s">
        <v>238</v>
      </c>
      <c r="C56" s="205"/>
    </row>
    <row r="57" spans="1:3" ht="20.25">
      <c r="A57" s="236">
        <v>56</v>
      </c>
      <c r="B57" s="204" t="s">
        <v>239</v>
      </c>
      <c r="C57" s="204"/>
    </row>
    <row r="58" spans="1:3" ht="12.75">
      <c r="A58" s="236">
        <v>57</v>
      </c>
      <c r="B58" s="205" t="s">
        <v>240</v>
      </c>
      <c r="C58" s="205"/>
    </row>
    <row r="59" spans="1:3" ht="20.25">
      <c r="A59" s="236">
        <v>58</v>
      </c>
      <c r="B59" s="204" t="s">
        <v>241</v>
      </c>
      <c r="C59" s="204"/>
    </row>
    <row r="60" spans="1:3" ht="12.75">
      <c r="A60" s="236">
        <v>59</v>
      </c>
      <c r="B60" s="203" t="s">
        <v>242</v>
      </c>
      <c r="C60" s="203"/>
    </row>
    <row r="61" spans="1:3" ht="12.75">
      <c r="A61" s="236">
        <v>60</v>
      </c>
      <c r="B61" s="204" t="s">
        <v>243</v>
      </c>
      <c r="C61" s="204"/>
    </row>
    <row r="62" spans="1:3" ht="51">
      <c r="A62" s="236">
        <v>61</v>
      </c>
      <c r="B62" s="204" t="s">
        <v>244</v>
      </c>
      <c r="C62" s="204"/>
    </row>
    <row r="63" spans="1:3" ht="30">
      <c r="A63" s="236">
        <v>62</v>
      </c>
      <c r="B63" s="204" t="s">
        <v>245</v>
      </c>
      <c r="C63" s="204"/>
    </row>
    <row r="64" spans="1:3" ht="12.75">
      <c r="A64" s="236">
        <v>63</v>
      </c>
      <c r="B64" s="203" t="s">
        <v>246</v>
      </c>
      <c r="C64" s="203"/>
    </row>
    <row r="65" spans="1:3" ht="12.75">
      <c r="A65" s="236">
        <v>64</v>
      </c>
      <c r="B65" s="208" t="s">
        <v>247</v>
      </c>
      <c r="C65" s="208"/>
    </row>
    <row r="66" spans="1:3" ht="20.25">
      <c r="A66" s="236">
        <v>65</v>
      </c>
      <c r="B66" s="208" t="s">
        <v>248</v>
      </c>
      <c r="C66" s="208"/>
    </row>
    <row r="67" spans="1:3" ht="12.75">
      <c r="A67" s="236">
        <v>66</v>
      </c>
      <c r="B67" s="203" t="s">
        <v>249</v>
      </c>
      <c r="C67" s="203"/>
    </row>
    <row r="68" spans="1:3" ht="12.75">
      <c r="A68" s="236">
        <v>67</v>
      </c>
      <c r="B68" s="204" t="s">
        <v>250</v>
      </c>
      <c r="C68" s="204"/>
    </row>
    <row r="69" spans="1:3" ht="51">
      <c r="A69" s="236">
        <v>68</v>
      </c>
      <c r="B69" s="204" t="s">
        <v>251</v>
      </c>
      <c r="C69" s="204"/>
    </row>
    <row r="70" spans="1:3" ht="20.25">
      <c r="A70" s="236">
        <v>69</v>
      </c>
      <c r="B70" s="204" t="s">
        <v>252</v>
      </c>
      <c r="C70" s="204"/>
    </row>
    <row r="71" spans="1:3" ht="20.25">
      <c r="A71" s="236">
        <v>70</v>
      </c>
      <c r="B71" s="204" t="s">
        <v>253</v>
      </c>
      <c r="C71" s="204"/>
    </row>
    <row r="72" spans="1:3" ht="12.75">
      <c r="A72" s="236">
        <v>71</v>
      </c>
      <c r="B72" s="203" t="s">
        <v>254</v>
      </c>
      <c r="C72" s="203"/>
    </row>
    <row r="73" spans="1:3" ht="20.25">
      <c r="A73" s="236">
        <v>72</v>
      </c>
      <c r="B73" s="204" t="s">
        <v>255</v>
      </c>
      <c r="C73" s="204"/>
    </row>
    <row r="74" spans="1:3" ht="20.25">
      <c r="A74" s="236">
        <v>73</v>
      </c>
      <c r="B74" s="197" t="s">
        <v>256</v>
      </c>
      <c r="C74" s="197"/>
    </row>
    <row r="75" spans="1:3" ht="20.25">
      <c r="A75" s="236">
        <v>74</v>
      </c>
      <c r="B75" s="197" t="s">
        <v>257</v>
      </c>
      <c r="C75" s="197"/>
    </row>
    <row r="76" spans="1:3" ht="20.25">
      <c r="A76" s="236">
        <v>75</v>
      </c>
      <c r="B76" s="197" t="s">
        <v>258</v>
      </c>
      <c r="C76" s="197"/>
    </row>
    <row r="77" spans="1:3" ht="12.75">
      <c r="A77" s="236">
        <v>76</v>
      </c>
      <c r="B77" s="207" t="s">
        <v>259</v>
      </c>
      <c r="C77" s="207"/>
    </row>
    <row r="78" spans="1:3" ht="12.75">
      <c r="A78" s="236">
        <v>77</v>
      </c>
      <c r="B78" s="203" t="s">
        <v>260</v>
      </c>
      <c r="C78" s="203"/>
    </row>
    <row r="79" spans="1:3" ht="20.25">
      <c r="A79" s="236">
        <v>78</v>
      </c>
      <c r="B79" s="204" t="s">
        <v>261</v>
      </c>
      <c r="C79" s="204"/>
    </row>
    <row r="80" spans="1:3" ht="12.75">
      <c r="A80" s="236">
        <v>79</v>
      </c>
      <c r="B80" s="204" t="s">
        <v>262</v>
      </c>
      <c r="C80" s="204"/>
    </row>
    <row r="81" spans="1:3" ht="12.75">
      <c r="A81" s="236">
        <v>80</v>
      </c>
      <c r="B81" s="203" t="s">
        <v>263</v>
      </c>
      <c r="C81" s="203"/>
    </row>
    <row r="82" spans="1:3" ht="30">
      <c r="A82" s="236">
        <v>81</v>
      </c>
      <c r="B82" s="204" t="s">
        <v>264</v>
      </c>
      <c r="C82" s="204"/>
    </row>
    <row r="83" spans="1:3" ht="12.75">
      <c r="A83" s="236">
        <v>82</v>
      </c>
      <c r="B83" s="204" t="s">
        <v>265</v>
      </c>
      <c r="C83" s="204"/>
    </row>
    <row r="84" spans="1:3" ht="12.75">
      <c r="A84" s="236">
        <v>83</v>
      </c>
      <c r="B84" s="203" t="s">
        <v>266</v>
      </c>
      <c r="C84" s="203"/>
    </row>
    <row r="85" spans="1:3" ht="20.25">
      <c r="A85" s="236">
        <v>84</v>
      </c>
      <c r="B85" s="204" t="s">
        <v>267</v>
      </c>
      <c r="C85" s="204"/>
    </row>
    <row r="86" spans="1:3" ht="60.75">
      <c r="A86" s="236">
        <v>85</v>
      </c>
      <c r="B86" s="205" t="s">
        <v>268</v>
      </c>
      <c r="C86" s="205"/>
    </row>
    <row r="87" spans="1:3" ht="20.25">
      <c r="A87" s="236">
        <v>86</v>
      </c>
      <c r="B87" s="206" t="s">
        <v>269</v>
      </c>
      <c r="C87" s="206"/>
    </row>
    <row r="88" spans="1:3" ht="12.75">
      <c r="A88" s="236">
        <v>87</v>
      </c>
      <c r="B88" s="203" t="s">
        <v>270</v>
      </c>
      <c r="C88" s="203"/>
    </row>
    <row r="89" spans="1:3" ht="12.75">
      <c r="A89" s="236">
        <v>88</v>
      </c>
      <c r="B89" s="204" t="s">
        <v>271</v>
      </c>
      <c r="C89" s="204"/>
    </row>
    <row r="90" spans="1:3" ht="20.25">
      <c r="A90" s="236">
        <v>89</v>
      </c>
      <c r="B90" s="204" t="s">
        <v>272</v>
      </c>
      <c r="C90" s="204"/>
    </row>
    <row r="91" spans="1:3" ht="12.75">
      <c r="A91" s="236">
        <v>90</v>
      </c>
      <c r="B91" s="204" t="s">
        <v>273</v>
      </c>
      <c r="C91" s="204"/>
    </row>
    <row r="92" spans="1:3" ht="20.25">
      <c r="A92" s="236">
        <v>91</v>
      </c>
      <c r="B92" s="204" t="s">
        <v>274</v>
      </c>
      <c r="C92" s="204"/>
    </row>
    <row r="93" spans="1:3" ht="26.25">
      <c r="A93" s="236">
        <v>92</v>
      </c>
      <c r="B93" s="201" t="s">
        <v>275</v>
      </c>
      <c r="C93" s="201"/>
    </row>
    <row r="94" spans="1:3" ht="12.75">
      <c r="A94" s="236">
        <v>93</v>
      </c>
      <c r="B94" s="230" t="s">
        <v>276</v>
      </c>
      <c r="C94" s="230"/>
    </row>
    <row r="95" spans="1:3" ht="12.75">
      <c r="A95" s="236">
        <v>94</v>
      </c>
      <c r="B95" s="230" t="s">
        <v>277</v>
      </c>
      <c r="C95" s="230"/>
    </row>
    <row r="96" spans="1:3" ht="12.75">
      <c r="A96" s="236">
        <v>95</v>
      </c>
      <c r="B96" s="230" t="s">
        <v>278</v>
      </c>
      <c r="C96" s="230"/>
    </row>
    <row r="97" spans="1:3" ht="12.75">
      <c r="A97" s="236">
        <v>96</v>
      </c>
      <c r="B97" s="230" t="s">
        <v>279</v>
      </c>
      <c r="C97" s="230"/>
    </row>
    <row r="98" spans="1:3" ht="12.75">
      <c r="A98" s="236">
        <v>97</v>
      </c>
      <c r="B98" s="201" t="s">
        <v>280</v>
      </c>
      <c r="C98" s="201"/>
    </row>
    <row r="99" spans="1:3" ht="12.75">
      <c r="A99" s="236">
        <v>98</v>
      </c>
      <c r="B99" s="230" t="s">
        <v>281</v>
      </c>
      <c r="C99" s="230"/>
    </row>
    <row r="100" spans="1:3" ht="12.75">
      <c r="A100" s="236">
        <v>99</v>
      </c>
      <c r="B100" s="230" t="s">
        <v>282</v>
      </c>
      <c r="C100" s="230"/>
    </row>
    <row r="101" spans="1:3" ht="12.75">
      <c r="A101" s="236">
        <v>100</v>
      </c>
      <c r="B101" s="202" t="s">
        <v>283</v>
      </c>
      <c r="C101" s="202"/>
    </row>
    <row r="102" spans="1:3" ht="51">
      <c r="A102" s="236">
        <v>101</v>
      </c>
      <c r="B102" s="197" t="s">
        <v>284</v>
      </c>
      <c r="C102" s="197"/>
    </row>
    <row r="103" spans="1:3" ht="12.75">
      <c r="A103" s="236">
        <v>102</v>
      </c>
      <c r="B103" s="230" t="s">
        <v>285</v>
      </c>
      <c r="C103" s="230"/>
    </row>
    <row r="104" spans="1:3" ht="12.75">
      <c r="A104" s="236">
        <v>103</v>
      </c>
      <c r="B104" s="202" t="s">
        <v>286</v>
      </c>
      <c r="C104" s="202"/>
    </row>
    <row r="105" spans="1:3" ht="30">
      <c r="A105" s="236">
        <v>104</v>
      </c>
      <c r="B105" s="197" t="s">
        <v>287</v>
      </c>
      <c r="C105" s="197"/>
    </row>
    <row r="106" spans="1:3" ht="12.75">
      <c r="A106" s="236">
        <v>105</v>
      </c>
      <c r="B106" s="230" t="s">
        <v>288</v>
      </c>
      <c r="C106" s="230"/>
    </row>
    <row r="107" spans="1:3" ht="12.75">
      <c r="A107" s="236">
        <v>106</v>
      </c>
      <c r="B107" s="231" t="s">
        <v>289</v>
      </c>
      <c r="C107" s="231"/>
    </row>
    <row r="108" spans="1:3" ht="12.75">
      <c r="A108" s="236">
        <v>107</v>
      </c>
      <c r="B108" s="231" t="s">
        <v>290</v>
      </c>
      <c r="C108" s="231"/>
    </row>
    <row r="109" spans="1:3" ht="12.75">
      <c r="A109" s="236">
        <v>108</v>
      </c>
      <c r="B109" s="198" t="s">
        <v>291</v>
      </c>
      <c r="C109" s="242"/>
    </row>
    <row r="110" spans="1:3" ht="12.75">
      <c r="A110" s="236">
        <v>109</v>
      </c>
      <c r="B110" s="232" t="s">
        <v>292</v>
      </c>
      <c r="C110" s="232"/>
    </row>
    <row r="111" spans="1:3" ht="30">
      <c r="A111" s="236">
        <v>110</v>
      </c>
      <c r="B111" s="197" t="s">
        <v>293</v>
      </c>
      <c r="C111" s="197"/>
    </row>
    <row r="112" spans="1:3" ht="12.75">
      <c r="A112" s="236">
        <v>111</v>
      </c>
      <c r="B112" s="198" t="s">
        <v>294</v>
      </c>
      <c r="C112" s="242"/>
    </row>
    <row r="113" spans="1:3" ht="12.75">
      <c r="A113" s="236">
        <v>112</v>
      </c>
      <c r="B113" s="199" t="s">
        <v>295</v>
      </c>
      <c r="C113" s="239"/>
    </row>
    <row r="114" spans="1:3" ht="51">
      <c r="A114" s="236">
        <v>113</v>
      </c>
      <c r="B114" s="200" t="s">
        <v>296</v>
      </c>
      <c r="C114" s="200"/>
    </row>
    <row r="115" spans="1:3" ht="15">
      <c r="A115" s="236">
        <v>114</v>
      </c>
      <c r="B115" s="210" t="s">
        <v>297</v>
      </c>
      <c r="C115" s="210"/>
    </row>
    <row r="116" spans="1:3" ht="40.5">
      <c r="A116" s="236">
        <v>115</v>
      </c>
      <c r="B116" s="209" t="s">
        <v>298</v>
      </c>
      <c r="C116" s="241"/>
    </row>
    <row r="117" spans="1:3" ht="12.75">
      <c r="A117" s="236">
        <v>116</v>
      </c>
      <c r="B117" s="203" t="s">
        <v>299</v>
      </c>
      <c r="C117" s="203"/>
    </row>
    <row r="118" spans="1:3" ht="20.25">
      <c r="A118" s="236">
        <v>117</v>
      </c>
      <c r="B118" s="197" t="s">
        <v>257</v>
      </c>
      <c r="C118" s="197"/>
    </row>
    <row r="119" spans="1:3" ht="12.75">
      <c r="A119" s="236">
        <v>118</v>
      </c>
      <c r="B119" s="207" t="s">
        <v>300</v>
      </c>
      <c r="C119" s="207"/>
    </row>
    <row r="120" spans="1:3" ht="12.75">
      <c r="A120" s="236">
        <v>119</v>
      </c>
      <c r="B120" s="212" t="s">
        <v>301</v>
      </c>
      <c r="C120" s="212"/>
    </row>
    <row r="121" spans="1:3" ht="12.75">
      <c r="A121" s="236">
        <v>120</v>
      </c>
      <c r="B121" s="211" t="s">
        <v>302</v>
      </c>
      <c r="C121" s="211"/>
    </row>
    <row r="122" spans="1:3" ht="20.25">
      <c r="A122" s="236">
        <v>121</v>
      </c>
      <c r="B122" s="197" t="s">
        <v>303</v>
      </c>
      <c r="C122" s="197"/>
    </row>
    <row r="123" spans="1:3" ht="12.75">
      <c r="A123" s="236">
        <v>122</v>
      </c>
      <c r="B123" s="198" t="s">
        <v>304</v>
      </c>
      <c r="C123" s="242"/>
    </row>
    <row r="124" spans="1:3" ht="12.75">
      <c r="A124" s="236">
        <v>123</v>
      </c>
      <c r="B124" s="198" t="s">
        <v>305</v>
      </c>
      <c r="C124" s="242"/>
    </row>
    <row r="125" spans="1:3" ht="22.5">
      <c r="A125" s="236">
        <v>124</v>
      </c>
      <c r="B125" s="233" t="s">
        <v>306</v>
      </c>
      <c r="C125" s="233"/>
    </row>
    <row r="126" spans="1:3" ht="12.75">
      <c r="A126" s="236">
        <v>125</v>
      </c>
      <c r="B126" s="234" t="s">
        <v>307</v>
      </c>
      <c r="C126" s="234"/>
    </row>
    <row r="127" spans="1:3" ht="12.75">
      <c r="A127" s="236">
        <v>126</v>
      </c>
      <c r="B127" s="234" t="s">
        <v>308</v>
      </c>
      <c r="C127" s="234"/>
    </row>
    <row r="128" spans="1:3" ht="12.75">
      <c r="A128" s="236">
        <v>127</v>
      </c>
      <c r="B128" s="235" t="s">
        <v>309</v>
      </c>
      <c r="C128" s="235"/>
    </row>
    <row r="129" spans="1:3" ht="12.75">
      <c r="A129" s="236">
        <v>128</v>
      </c>
      <c r="B129" s="235" t="s">
        <v>310</v>
      </c>
      <c r="C129" s="235"/>
    </row>
    <row r="130" spans="1:3" ht="12.75">
      <c r="A130" s="236">
        <v>129</v>
      </c>
      <c r="B130" s="235" t="s">
        <v>311</v>
      </c>
      <c r="C130" s="235"/>
    </row>
    <row r="131" spans="1:3" ht="12.75">
      <c r="A131" s="236">
        <v>130</v>
      </c>
      <c r="B131" s="235" t="s">
        <v>312</v>
      </c>
      <c r="C131" s="235"/>
    </row>
    <row r="132" spans="1:3" ht="12.75">
      <c r="A132" s="236">
        <v>131</v>
      </c>
      <c r="B132" s="235" t="s">
        <v>313</v>
      </c>
      <c r="C132" s="235"/>
    </row>
    <row r="133" spans="1:3" ht="12.75">
      <c r="A133" s="236">
        <v>132</v>
      </c>
      <c r="B133" s="234" t="s">
        <v>314</v>
      </c>
      <c r="C133" s="234"/>
    </row>
    <row r="134" spans="1:3" ht="12.75">
      <c r="A134" s="236">
        <v>133</v>
      </c>
      <c r="B134" s="234" t="s">
        <v>315</v>
      </c>
      <c r="C134" s="234"/>
    </row>
    <row r="135" spans="1:3" ht="12.75">
      <c r="A135" s="236">
        <v>134</v>
      </c>
      <c r="B135" s="234" t="s">
        <v>316</v>
      </c>
      <c r="C135" s="234"/>
    </row>
    <row r="136" spans="1:3" ht="12.75">
      <c r="A136" s="236">
        <v>135</v>
      </c>
      <c r="B136" s="234" t="s">
        <v>317</v>
      </c>
      <c r="C136" s="234"/>
    </row>
  </sheetData>
  <sheetProtection formatCells="0" formatColumns="0" formatRows="0"/>
  <autoFilter ref="A1:C1"/>
  <hyperlinks>
    <hyperlink ref="B8" r:id="rId1" display="https://ec.europa.eu/clima/policies/ets/monitoring_en#tab-0-1"/>
    <hyperlink ref="B10" r:id="rId2" display="https://ec.europa.eu/clima/policies/ets/monitoring_en#tab-0-1"/>
    <hyperlink ref="B14" r:id="rId3" display="https://ec.europa.eu/clima/policies/ets/monitoring_en#tab-0-1"/>
    <hyperlink ref="B18" r:id="rId4" display="http://eur-lex.europa.eu/en/index.htm "/>
    <hyperlink ref="B20" r:id="rId5" display="http://ec.europa.eu/clima/policies/ets/index_en.htm"/>
    <hyperlink ref="B22" r:id="rId6" display="https://ec.europa.eu/clima/policies/ets/monitoring_en"/>
    <hyperlink ref="B51" r:id="rId7" display="https://ec.europa.eu/clima/sites/clima/files/ets/monitoring/docs/gd4_guidance_uncertainty_en.pdf"/>
    <hyperlink ref="B52" r:id="rId8" display="https://ec.europa.eu/clima/sites/clima/files/ets/monitoring/docs/uncertainty_assessment_training_material_en.pdf"/>
  </hyperlinks>
  <printOptions/>
  <pageMargins left="0.7" right="0.7" top="0.787401575" bottom="0.787401575" header="0.3" footer="0.3"/>
  <pageSetup horizontalDpi="600" verticalDpi="600" orientation="portrait" paperSize="132" r:id="rId9"/>
  <headerFooter>
    <oddHeader>&amp;L&amp;F, &amp;A&amp;R&amp;D, &amp;T</oddHeader>
    <oddFooter>&amp;C&amp;P / &amp;N</oddFooter>
  </headerFooter>
</worksheet>
</file>

<file path=xl/worksheets/sheet7.xml><?xml version="1.0" encoding="utf-8"?>
<worksheet xmlns="http://schemas.openxmlformats.org/spreadsheetml/2006/main" xmlns:r="http://schemas.openxmlformats.org/officeDocument/2006/relationships">
  <sheetPr>
    <tabColor indexed="17"/>
    <pageSetUpPr fitToPage="1"/>
  </sheetPr>
  <dimension ref="A1:E92"/>
  <sheetViews>
    <sheetView zoomScalePageLayoutView="0" workbookViewId="0" topLeftCell="A94">
      <selection activeCell="D34" sqref="D34"/>
    </sheetView>
  </sheetViews>
  <sheetFormatPr defaultColWidth="11.57421875" defaultRowHeight="12.75"/>
  <cols>
    <col min="1" max="1" width="17.28125" style="135" customWidth="1"/>
    <col min="2" max="2" width="34.7109375" style="135" customWidth="1"/>
    <col min="3" max="3" width="15.28125" style="135" customWidth="1"/>
    <col min="4" max="16384" width="11.57421875" style="135" customWidth="1"/>
  </cols>
  <sheetData>
    <row r="1" ht="13.5" thickBot="1">
      <c r="A1" s="147" t="s">
        <v>55</v>
      </c>
    </row>
    <row r="2" spans="1:2" ht="13.5" thickBot="1">
      <c r="A2" s="148" t="s">
        <v>56</v>
      </c>
      <c r="B2" s="149" t="s">
        <v>181</v>
      </c>
    </row>
    <row r="3" spans="1:5" ht="13.5" thickBot="1">
      <c r="A3" s="150" t="s">
        <v>57</v>
      </c>
      <c r="B3" s="151">
        <v>43808</v>
      </c>
      <c r="C3" s="152" t="str">
        <f>IF(ISNUMBER(MATCH(B3,A22:A30,0)),VLOOKUP(B3,A22:B30,2,FALSE),"---")</f>
        <v>Tool UA_COM_fi_091219.xls</v>
      </c>
      <c r="D3" s="153"/>
      <c r="E3" s="154"/>
    </row>
    <row r="4" spans="1:2" ht="12.75">
      <c r="A4" s="155" t="s">
        <v>58</v>
      </c>
      <c r="B4" s="156" t="s">
        <v>59</v>
      </c>
    </row>
    <row r="5" spans="1:2" ht="13.5" thickBot="1">
      <c r="A5" s="157" t="s">
        <v>60</v>
      </c>
      <c r="B5" s="158" t="s">
        <v>153</v>
      </c>
    </row>
    <row r="7" ht="12.75">
      <c r="A7" s="147" t="s">
        <v>62</v>
      </c>
    </row>
    <row r="8" spans="1:3" ht="12.75">
      <c r="A8" s="159" t="s">
        <v>63</v>
      </c>
      <c r="B8" s="159"/>
      <c r="C8" s="159" t="s">
        <v>64</v>
      </c>
    </row>
    <row r="9" spans="1:3" ht="12.75">
      <c r="A9" s="159" t="s">
        <v>65</v>
      </c>
      <c r="B9" s="159"/>
      <c r="C9" s="159" t="s">
        <v>66</v>
      </c>
    </row>
    <row r="10" spans="1:3" ht="12.75">
      <c r="A10" s="159" t="s">
        <v>67</v>
      </c>
      <c r="B10" s="159"/>
      <c r="C10" s="159" t="s">
        <v>68</v>
      </c>
    </row>
    <row r="11" spans="1:3" ht="12.75">
      <c r="A11" s="160" t="s">
        <v>69</v>
      </c>
      <c r="B11" s="159"/>
      <c r="C11" s="160" t="s">
        <v>70</v>
      </c>
    </row>
    <row r="12" spans="1:3" ht="12.75">
      <c r="A12" s="159" t="s">
        <v>71</v>
      </c>
      <c r="B12" s="159"/>
      <c r="C12" s="159" t="s">
        <v>72</v>
      </c>
    </row>
    <row r="13" spans="1:3" ht="12.75">
      <c r="A13" s="159" t="s">
        <v>73</v>
      </c>
      <c r="B13" s="159"/>
      <c r="C13" s="159" t="s">
        <v>74</v>
      </c>
    </row>
    <row r="14" spans="1:3" ht="12.75">
      <c r="A14" s="159" t="s">
        <v>75</v>
      </c>
      <c r="B14" s="159"/>
      <c r="C14" s="159" t="s">
        <v>76</v>
      </c>
    </row>
    <row r="15" spans="1:3" ht="12.75">
      <c r="A15" s="160" t="s">
        <v>77</v>
      </c>
      <c r="B15" s="159"/>
      <c r="C15" s="160" t="s">
        <v>78</v>
      </c>
    </row>
    <row r="16" spans="1:3" ht="12.75">
      <c r="A16" s="160" t="s">
        <v>79</v>
      </c>
      <c r="B16" s="159"/>
      <c r="C16" s="160" t="s">
        <v>80</v>
      </c>
    </row>
    <row r="17" spans="1:3" ht="12.75">
      <c r="A17" s="160" t="s">
        <v>81</v>
      </c>
      <c r="B17" s="159"/>
      <c r="C17" s="160" t="s">
        <v>82</v>
      </c>
    </row>
    <row r="18" spans="1:3" ht="12.75">
      <c r="A18" s="160" t="s">
        <v>83</v>
      </c>
      <c r="B18" s="159"/>
      <c r="C18" s="160" t="s">
        <v>84</v>
      </c>
    </row>
    <row r="19" spans="1:3" ht="12.75">
      <c r="A19" s="160" t="s">
        <v>181</v>
      </c>
      <c r="B19" s="159"/>
      <c r="C19" s="160" t="s">
        <v>182</v>
      </c>
    </row>
    <row r="21" spans="1:4" ht="12.75">
      <c r="A21" s="161" t="s">
        <v>85</v>
      </c>
      <c r="B21" s="162" t="s">
        <v>86</v>
      </c>
      <c r="C21" s="162" t="s">
        <v>87</v>
      </c>
      <c r="D21" s="163"/>
    </row>
    <row r="22" spans="1:4" ht="12.75">
      <c r="A22" s="164">
        <v>43633</v>
      </c>
      <c r="B22" s="165" t="str">
        <f aca="true" t="shared" si="0" ref="B22:B30">IF(ISBLANK($A22),"---",VLOOKUP($B$2,$A$8:$C$19,3,0)&amp;"_"&amp;VLOOKUP($B$4,$A$33:$B$65,2,0)&amp;"_"&amp;VLOOKUP($B$5,$A$68:$B$92,2,0)&amp;"_"&amp;TEXT(DAY($A22),"0#")&amp;TEXT(MONTH($A22),"0#")&amp;TEXT(YEAR($A22)-2000,"0#")&amp;".xls")</f>
        <v>Tool UA_COM_fi_170619.xls</v>
      </c>
      <c r="C22" s="166" t="s">
        <v>88</v>
      </c>
      <c r="D22" s="167"/>
    </row>
    <row r="23" spans="1:4" ht="12.75">
      <c r="A23" s="168">
        <v>43783</v>
      </c>
      <c r="B23" s="169" t="str">
        <f t="shared" si="0"/>
        <v>Tool UA_COM_fi_141119.xls</v>
      </c>
      <c r="C23" s="170" t="s">
        <v>193</v>
      </c>
      <c r="D23" s="171"/>
    </row>
    <row r="24" spans="1:4" ht="12.75">
      <c r="A24" s="168">
        <v>43808</v>
      </c>
      <c r="B24" s="169" t="str">
        <f t="shared" si="0"/>
        <v>Tool UA_COM_fi_091219.xls</v>
      </c>
      <c r="C24" s="170" t="s">
        <v>192</v>
      </c>
      <c r="D24" s="171"/>
    </row>
    <row r="25" spans="1:4" ht="12.75">
      <c r="A25" s="168"/>
      <c r="B25" s="169" t="str">
        <f t="shared" si="0"/>
        <v>---</v>
      </c>
      <c r="C25" s="169"/>
      <c r="D25" s="171"/>
    </row>
    <row r="26" spans="1:4" ht="12.75">
      <c r="A26" s="168"/>
      <c r="B26" s="169" t="str">
        <f t="shared" si="0"/>
        <v>---</v>
      </c>
      <c r="C26" s="169"/>
      <c r="D26" s="171"/>
    </row>
    <row r="27" spans="1:4" ht="12.75">
      <c r="A27" s="168"/>
      <c r="B27" s="169" t="str">
        <f t="shared" si="0"/>
        <v>---</v>
      </c>
      <c r="C27" s="169"/>
      <c r="D27" s="171"/>
    </row>
    <row r="28" spans="1:4" ht="12.75">
      <c r="A28" s="168"/>
      <c r="B28" s="169" t="str">
        <f t="shared" si="0"/>
        <v>---</v>
      </c>
      <c r="C28" s="169"/>
      <c r="D28" s="171"/>
    </row>
    <row r="29" spans="1:4" ht="12.75">
      <c r="A29" s="168"/>
      <c r="B29" s="169" t="str">
        <f t="shared" si="0"/>
        <v>---</v>
      </c>
      <c r="C29" s="169"/>
      <c r="D29" s="171"/>
    </row>
    <row r="30" spans="1:4" ht="12.75">
      <c r="A30" s="172"/>
      <c r="B30" s="173" t="str">
        <f t="shared" si="0"/>
        <v>---</v>
      </c>
      <c r="C30" s="173"/>
      <c r="D30" s="174"/>
    </row>
    <row r="32" ht="12.75">
      <c r="A32" s="147" t="s">
        <v>58</v>
      </c>
    </row>
    <row r="33" spans="1:2" ht="12.75">
      <c r="A33" s="175" t="s">
        <v>59</v>
      </c>
      <c r="B33" s="175" t="s">
        <v>89</v>
      </c>
    </row>
    <row r="34" spans="1:2" ht="12.75">
      <c r="A34" s="175" t="s">
        <v>90</v>
      </c>
      <c r="B34" s="175" t="s">
        <v>91</v>
      </c>
    </row>
    <row r="35" spans="1:2" ht="12.75">
      <c r="A35" s="175" t="s">
        <v>92</v>
      </c>
      <c r="B35" s="175" t="s">
        <v>26</v>
      </c>
    </row>
    <row r="36" spans="1:2" ht="12.75">
      <c r="A36" s="175" t="s">
        <v>93</v>
      </c>
      <c r="B36" s="175" t="s">
        <v>27</v>
      </c>
    </row>
    <row r="37" spans="1:2" ht="12.75">
      <c r="A37" s="175" t="s">
        <v>94</v>
      </c>
      <c r="B37" s="175" t="s">
        <v>28</v>
      </c>
    </row>
    <row r="38" spans="1:2" ht="12.75">
      <c r="A38" s="175" t="s">
        <v>95</v>
      </c>
      <c r="B38" s="175" t="s">
        <v>16</v>
      </c>
    </row>
    <row r="39" spans="1:2" ht="12.75">
      <c r="A39" s="175" t="s">
        <v>96</v>
      </c>
      <c r="B39" s="175" t="s">
        <v>29</v>
      </c>
    </row>
    <row r="40" spans="1:2" ht="12.75">
      <c r="A40" s="175" t="s">
        <v>97</v>
      </c>
      <c r="B40" s="175" t="s">
        <v>30</v>
      </c>
    </row>
    <row r="41" spans="1:2" ht="12.75">
      <c r="A41" s="175" t="s">
        <v>98</v>
      </c>
      <c r="B41" s="175" t="s">
        <v>31</v>
      </c>
    </row>
    <row r="42" spans="1:2" ht="12.75">
      <c r="A42" s="175" t="s">
        <v>99</v>
      </c>
      <c r="B42" s="175" t="s">
        <v>32</v>
      </c>
    </row>
    <row r="43" spans="1:2" ht="12.75">
      <c r="A43" s="175" t="s">
        <v>100</v>
      </c>
      <c r="B43" s="175" t="s">
        <v>33</v>
      </c>
    </row>
    <row r="44" spans="1:2" ht="12.75">
      <c r="A44" s="175" t="s">
        <v>101</v>
      </c>
      <c r="B44" s="175" t="s">
        <v>34</v>
      </c>
    </row>
    <row r="45" spans="1:2" ht="12.75">
      <c r="A45" s="175" t="s">
        <v>102</v>
      </c>
      <c r="B45" s="175" t="s">
        <v>35</v>
      </c>
    </row>
    <row r="46" spans="1:2" ht="12.75">
      <c r="A46" s="175" t="s">
        <v>103</v>
      </c>
      <c r="B46" s="175" t="s">
        <v>36</v>
      </c>
    </row>
    <row r="47" spans="1:2" ht="12.75">
      <c r="A47" s="175" t="s">
        <v>104</v>
      </c>
      <c r="B47" s="175" t="s">
        <v>37</v>
      </c>
    </row>
    <row r="48" spans="1:2" ht="12.75">
      <c r="A48" s="175" t="s">
        <v>105</v>
      </c>
      <c r="B48" s="175" t="s">
        <v>106</v>
      </c>
    </row>
    <row r="49" spans="1:2" ht="12.75">
      <c r="A49" s="175" t="s">
        <v>107</v>
      </c>
      <c r="B49" s="175" t="s">
        <v>38</v>
      </c>
    </row>
    <row r="50" spans="1:2" ht="12.75">
      <c r="A50" s="175" t="s">
        <v>108</v>
      </c>
      <c r="B50" s="175" t="s">
        <v>39</v>
      </c>
    </row>
    <row r="51" spans="1:2" ht="12.75">
      <c r="A51" s="175" t="s">
        <v>109</v>
      </c>
      <c r="B51" s="175" t="s">
        <v>40</v>
      </c>
    </row>
    <row r="52" spans="1:2" ht="12.75">
      <c r="A52" s="175" t="s">
        <v>110</v>
      </c>
      <c r="B52" s="175" t="s">
        <v>17</v>
      </c>
    </row>
    <row r="53" spans="1:2" ht="12.75">
      <c r="A53" s="175" t="s">
        <v>111</v>
      </c>
      <c r="B53" s="175" t="s">
        <v>2</v>
      </c>
    </row>
    <row r="54" spans="1:2" ht="12.75">
      <c r="A54" s="175" t="s">
        <v>112</v>
      </c>
      <c r="B54" s="175" t="s">
        <v>3</v>
      </c>
    </row>
    <row r="55" spans="1:2" ht="12.75">
      <c r="A55" s="175" t="s">
        <v>113</v>
      </c>
      <c r="B55" s="175" t="s">
        <v>4</v>
      </c>
    </row>
    <row r="56" spans="1:2" ht="12.75">
      <c r="A56" s="175" t="s">
        <v>114</v>
      </c>
      <c r="B56" s="175" t="s">
        <v>5</v>
      </c>
    </row>
    <row r="57" spans="1:2" ht="12.75">
      <c r="A57" s="175" t="s">
        <v>115</v>
      </c>
      <c r="B57" s="175" t="s">
        <v>14</v>
      </c>
    </row>
    <row r="58" spans="1:2" ht="12.75">
      <c r="A58" s="175" t="s">
        <v>116</v>
      </c>
      <c r="B58" s="175" t="s">
        <v>6</v>
      </c>
    </row>
    <row r="59" spans="1:2" ht="12.75">
      <c r="A59" s="175" t="s">
        <v>117</v>
      </c>
      <c r="B59" s="175" t="s">
        <v>7</v>
      </c>
    </row>
    <row r="60" spans="1:2" ht="12.75">
      <c r="A60" s="175" t="s">
        <v>118</v>
      </c>
      <c r="B60" s="175" t="s">
        <v>8</v>
      </c>
    </row>
    <row r="61" spans="1:2" ht="12.75">
      <c r="A61" s="175" t="s">
        <v>119</v>
      </c>
      <c r="B61" s="175" t="s">
        <v>9</v>
      </c>
    </row>
    <row r="62" spans="1:2" ht="12.75">
      <c r="A62" s="175" t="s">
        <v>120</v>
      </c>
      <c r="B62" s="175" t="s">
        <v>10</v>
      </c>
    </row>
    <row r="63" spans="1:2" ht="12.75">
      <c r="A63" s="175" t="s">
        <v>121</v>
      </c>
      <c r="B63" s="175" t="s">
        <v>11</v>
      </c>
    </row>
    <row r="64" spans="1:2" ht="12.75">
      <c r="A64" s="175" t="s">
        <v>122</v>
      </c>
      <c r="B64" s="175" t="s">
        <v>12</v>
      </c>
    </row>
    <row r="65" spans="1:2" ht="12.75">
      <c r="A65" s="175" t="s">
        <v>123</v>
      </c>
      <c r="B65" s="175" t="s">
        <v>13</v>
      </c>
    </row>
    <row r="67" ht="12.75">
      <c r="A67" s="147" t="s">
        <v>124</v>
      </c>
    </row>
    <row r="68" spans="1:2" ht="12.75">
      <c r="A68" s="176" t="s">
        <v>125</v>
      </c>
      <c r="B68" s="176" t="s">
        <v>43</v>
      </c>
    </row>
    <row r="69" spans="1:2" ht="12.75">
      <c r="A69" s="176" t="s">
        <v>126</v>
      </c>
      <c r="B69" s="176" t="s">
        <v>44</v>
      </c>
    </row>
    <row r="70" spans="1:2" ht="12.75">
      <c r="A70" s="176" t="s">
        <v>127</v>
      </c>
      <c r="B70" s="176" t="s">
        <v>18</v>
      </c>
    </row>
    <row r="71" spans="1:2" ht="12.75">
      <c r="A71" s="176" t="s">
        <v>128</v>
      </c>
      <c r="B71" s="176" t="s">
        <v>129</v>
      </c>
    </row>
    <row r="72" spans="1:2" ht="12.75">
      <c r="A72" s="176" t="s">
        <v>130</v>
      </c>
      <c r="B72" s="176" t="s">
        <v>131</v>
      </c>
    </row>
    <row r="73" spans="1:2" ht="12.75">
      <c r="A73" s="176" t="s">
        <v>132</v>
      </c>
      <c r="B73" s="176" t="s">
        <v>45</v>
      </c>
    </row>
    <row r="74" spans="1:2" ht="12.75">
      <c r="A74" s="176" t="s">
        <v>133</v>
      </c>
      <c r="B74" s="176" t="s">
        <v>134</v>
      </c>
    </row>
    <row r="75" spans="1:2" ht="12.75">
      <c r="A75" s="176" t="s">
        <v>135</v>
      </c>
      <c r="B75" s="176" t="s">
        <v>46</v>
      </c>
    </row>
    <row r="76" spans="1:2" ht="12.75">
      <c r="A76" s="176" t="s">
        <v>61</v>
      </c>
      <c r="B76" s="176" t="s">
        <v>136</v>
      </c>
    </row>
    <row r="77" spans="1:2" ht="12.75">
      <c r="A77" s="176" t="s">
        <v>137</v>
      </c>
      <c r="B77" s="176" t="s">
        <v>47</v>
      </c>
    </row>
    <row r="78" spans="1:2" ht="12.75">
      <c r="A78" s="176" t="s">
        <v>138</v>
      </c>
      <c r="B78" s="176" t="s">
        <v>139</v>
      </c>
    </row>
    <row r="79" spans="1:2" ht="12.75">
      <c r="A79" s="176" t="s">
        <v>140</v>
      </c>
      <c r="B79" s="176" t="s">
        <v>48</v>
      </c>
    </row>
    <row r="80" spans="1:2" ht="12.75">
      <c r="A80" s="176" t="s">
        <v>141</v>
      </c>
      <c r="B80" s="176" t="s">
        <v>49</v>
      </c>
    </row>
    <row r="81" spans="1:2" ht="12.75">
      <c r="A81" s="176" t="s">
        <v>142</v>
      </c>
      <c r="B81" s="176" t="s">
        <v>50</v>
      </c>
    </row>
    <row r="82" spans="1:2" ht="12.75">
      <c r="A82" s="176" t="s">
        <v>143</v>
      </c>
      <c r="B82" s="176" t="s">
        <v>51</v>
      </c>
    </row>
    <row r="83" spans="1:2" ht="12.75">
      <c r="A83" s="176" t="s">
        <v>144</v>
      </c>
      <c r="B83" s="176" t="s">
        <v>52</v>
      </c>
    </row>
    <row r="84" spans="1:2" ht="12.75">
      <c r="A84" s="176" t="s">
        <v>145</v>
      </c>
      <c r="B84" s="176" t="s">
        <v>19</v>
      </c>
    </row>
    <row r="85" spans="1:2" ht="12.75">
      <c r="A85" s="176" t="s">
        <v>146</v>
      </c>
      <c r="B85" s="176" t="s">
        <v>20</v>
      </c>
    </row>
    <row r="86" spans="1:2" ht="12.75">
      <c r="A86" s="176" t="s">
        <v>147</v>
      </c>
      <c r="B86" s="176" t="s">
        <v>21</v>
      </c>
    </row>
    <row r="87" spans="1:2" ht="12.75">
      <c r="A87" s="176" t="s">
        <v>148</v>
      </c>
      <c r="B87" s="176" t="s">
        <v>22</v>
      </c>
    </row>
    <row r="88" spans="1:2" ht="12.75">
      <c r="A88" s="176" t="s">
        <v>149</v>
      </c>
      <c r="B88" s="176" t="s">
        <v>23</v>
      </c>
    </row>
    <row r="89" spans="1:2" ht="12.75">
      <c r="A89" s="176" t="s">
        <v>150</v>
      </c>
      <c r="B89" s="176" t="s">
        <v>24</v>
      </c>
    </row>
    <row r="90" spans="1:2" ht="12.75">
      <c r="A90" s="176" t="s">
        <v>151</v>
      </c>
      <c r="B90" s="176" t="s">
        <v>152</v>
      </c>
    </row>
    <row r="91" spans="1:2" ht="12.75">
      <c r="A91" s="176" t="s">
        <v>153</v>
      </c>
      <c r="B91" s="176" t="s">
        <v>25</v>
      </c>
    </row>
    <row r="92" spans="1:2" ht="12.75">
      <c r="A92" s="176" t="s">
        <v>154</v>
      </c>
      <c r="B92" s="176" t="s">
        <v>155</v>
      </c>
    </row>
  </sheetData>
  <sheetProtection formatCells="0" formatColumns="0" formatRows="0"/>
  <dataValidations count="4">
    <dataValidation type="list" allowBlank="1" showInputMessage="1" showErrorMessage="1" sqref="B3">
      <formula1>$A$22:$A$30</formula1>
    </dataValidation>
    <dataValidation type="list" allowBlank="1" showInputMessage="1" showErrorMessage="1" sqref="B5">
      <formula1>$A$68:$A$92</formula1>
    </dataValidation>
    <dataValidation type="list" allowBlank="1" showInputMessage="1" showErrorMessage="1" sqref="B4">
      <formula1>$A$33:$A$65</formula1>
    </dataValidation>
    <dataValidation type="list" allowBlank="1" showInputMessage="1" showErrorMessage="1" sqref="B2">
      <formula1>$A$8:$A$19</formula1>
    </dataValidation>
  </dataValidations>
  <printOptions/>
  <pageMargins left="0.7874015748031497" right="0.7874015748031497" top="0.984251968503937" bottom="0.984251968503937" header="0.5118110236220472" footer="0.5118110236220472"/>
  <pageSetup fitToHeight="1" fitToWidth="1" horizontalDpi="600" verticalDpi="600" orientation="portrait" paperSize="9" scale="10" r:id="rId1"/>
  <headerFooter alignWithMargins="0">
    <oddHeader>&amp;L&amp;F, &amp;A&amp;R&amp;D, &amp;T</oddHeader>
    <oddFooter>&amp;C&amp;P /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Tool for Unreasonable Costs for EU ETS installations</dc:title>
  <dc:subject>in accordance with the Regulation pursuant to Article 14 of the EU ETS Directive</dc:subject>
  <dc:creator>Christian.Heller@umweltbundesamt.at</dc:creator>
  <cp:keywords/>
  <dc:description>The template for Monitoring plans was developed by Umweltbundesamt on behalf of DG CLIMA. 
Authors: Christian Heller / Hubert Fallmann</dc:description>
  <cp:lastModifiedBy>Anu-Maria Olli</cp:lastModifiedBy>
  <cp:lastPrinted>2013-05-01T18:10:20Z</cp:lastPrinted>
  <dcterms:created xsi:type="dcterms:W3CDTF">2008-05-26T08:52:55Z</dcterms:created>
  <dcterms:modified xsi:type="dcterms:W3CDTF">2020-11-09T13:03:42Z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0x010100548D545B624AB244A21D45171E99030B</vt:lpwstr>
  </property>
</Properties>
</file>